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омнедра\201026 ЭП 1\"/>
    </mc:Choice>
  </mc:AlternateContent>
  <xr:revisionPtr revIDLastSave="0" documentId="13_ncr:1_{90A1CA41-615B-452A-B40C-40CBCC7D3A57}" xr6:coauthVersionLast="47" xr6:coauthVersionMax="47" xr10:uidLastSave="{00000000-0000-0000-0000-000000000000}"/>
  <bookViews>
    <workbookView xWindow="-110" yWindow="-110" windowWidth="25820" windowHeight="14020" tabRatio="601" firstSheet="2" activeTab="2" xr2:uid="{00000000-000D-0000-FFFF-FFFF00000000}"/>
  </bookViews>
  <sheets>
    <sheet name="project0" sheetId="2" state="hidden" r:id="rId1"/>
    <sheet name="Справочник" sheetId="3" state="hidden" r:id="rId2"/>
    <sheet name="Объем э_энергии" sheetId="75" r:id="rId3"/>
  </sheets>
  <externalReferences>
    <externalReference r:id="rId4"/>
    <externalReference r:id="rId5"/>
    <externalReference r:id="rId6"/>
  </externalReferences>
  <definedNames>
    <definedName name="AccessDatabase" hidden="1">"C:\DRIVERS\video\Мои документы\Бизнес -план 2000 г\Баланс нефти 2000.mdb"</definedName>
    <definedName name="Area">#REF!</definedName>
    <definedName name="Button_1">"Баланс_нефти_2000_Алексеевское_Таблица"</definedName>
    <definedName name="casing_area">#REF!</definedName>
    <definedName name="Casing_ID">#REF!</definedName>
    <definedName name="Casing_OD">#REF!</definedName>
    <definedName name="Company">[1]Hide!$B$3:$B$28</definedName>
    <definedName name="company_name">Справочник!$A$2:$A$44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epth">#REF!</definedName>
    <definedName name="dpdt">#REF!</definedName>
    <definedName name="dtb">#REF!</definedName>
    <definedName name="er">#REF!</definedName>
    <definedName name="euro">[2]d!$D$14</definedName>
    <definedName name="FL">#REF!</definedName>
    <definedName name="Fluid_rate">#REF!</definedName>
    <definedName name="gdf">#REF!</definedName>
    <definedName name="gg">#REF!</definedName>
    <definedName name="GOR">#REF!</definedName>
    <definedName name="GTM">Справочник!$F$15:$F$31</definedName>
    <definedName name="HTML_CodePage" hidden="1">1257</definedName>
    <definedName name="HTML_Control" hidden="1">{"'Северо-Никольское '!$A$6:$J$40"}</definedName>
    <definedName name="HTML_Description" hidden="1">""</definedName>
    <definedName name="HTML_Email" hidden="1">""</definedName>
    <definedName name="HTML_Header" hidden="1">"Северо-Никольское"</definedName>
    <definedName name="HTML_LastUpdate" hidden="1">"10.12.99"</definedName>
    <definedName name="HTML_LineAfter" hidden="1">FALSE</definedName>
    <definedName name="HTML_LineBefore" hidden="1">FALSE</definedName>
    <definedName name="HTML_Name" hidden="1">"Шафикова"</definedName>
    <definedName name="HTML_OBDlg2" hidden="1">TRUE</definedName>
    <definedName name="HTML_OBDlg4" hidden="1">TRUE</definedName>
    <definedName name="HTML_OS" hidden="1">0</definedName>
    <definedName name="HTML_PathFile" hidden="1">"C:\DRIVERS\video\Мои документы\MyHTML.htm"</definedName>
    <definedName name="HTML_Title" hidden="1">"Баланс нефти 2000"</definedName>
    <definedName name="iiu">#REF!</definedName>
    <definedName name="iu">#REF!</definedName>
    <definedName name="Kop">#REF!</definedName>
    <definedName name="Kсвoбp">#REF!</definedName>
    <definedName name="liquid_level">#REF!</definedName>
    <definedName name="ListForSens">Справочник!$E$3:$G$7</definedName>
    <definedName name="nds">#REF!</definedName>
    <definedName name="number">Справочник!$D$2:$D$13</definedName>
    <definedName name="og">#REF!</definedName>
    <definedName name="osg">#REF!</definedName>
    <definedName name="oui">#REF!</definedName>
    <definedName name="P">#REF!</definedName>
    <definedName name="Pcasing">#REF!</definedName>
    <definedName name="Pe">[2]d!$D$8</definedName>
    <definedName name="Perf_depth">#REF!</definedName>
    <definedName name="Period">[2]d!$D$10</definedName>
    <definedName name="Peusd">[2]d!$D$18</definedName>
    <definedName name="Pgc">#REF!</definedName>
    <definedName name="po">#REF!</definedName>
    <definedName name="Ppr">#REF!</definedName>
    <definedName name="profile">Справочник!$C$15:$C$16</definedName>
    <definedName name="Psep">#REF!</definedName>
    <definedName name="Psurf">#REF!</definedName>
    <definedName name="Pump_depth">#REF!</definedName>
    <definedName name="qg">#REF!</definedName>
    <definedName name="qscf_cor">#REF!</definedName>
    <definedName name="real_e">[2]d!$D$11</definedName>
    <definedName name="rr">#REF!</definedName>
    <definedName name="rw">#REF!</definedName>
    <definedName name="sgw">#REF!</definedName>
    <definedName name="T">#REF!</definedName>
    <definedName name="T_ave">#REF!</definedName>
    <definedName name="T_F">#REF!</definedName>
    <definedName name="Tbh">#REF!</definedName>
    <definedName name="Tdepth">#REF!</definedName>
    <definedName name="TEST0">#REF!</definedName>
    <definedName name="TESTHKEY">#REF!</definedName>
    <definedName name="TESTKEYS">#REF!</definedName>
    <definedName name="TESTVKEY">#REF!</definedName>
    <definedName name="tgrad">#REF!</definedName>
    <definedName name="Tpr">#REF!</definedName>
    <definedName name="Ts">#REF!</definedName>
    <definedName name="tt">#REF!</definedName>
    <definedName name="tty">#REF!</definedName>
    <definedName name="Tubing_ID">#REF!</definedName>
    <definedName name="usd">[2]d!$D$13</definedName>
    <definedName name="usd_n">[2]d!$C$13</definedName>
    <definedName name="uy">#REF!</definedName>
    <definedName name="V_э_бру_буд">#REF!</definedName>
    <definedName name="V_э_бру_пр">#REF!</definedName>
    <definedName name="V_э_нет_буд">#REF!</definedName>
    <definedName name="V_э_нет_пр">#REF!</definedName>
    <definedName name="WC">#REF!</definedName>
    <definedName name="we">#REF!</definedName>
    <definedName name="wg">#REF!</definedName>
    <definedName name="ww">#REF!</definedName>
    <definedName name="year">Справочник!$C$2:$C$6</definedName>
    <definedName name="ytr">#REF!</definedName>
    <definedName name="ЕСН">0.2819</definedName>
    <definedName name="К_пер_буд">#REF!</definedName>
    <definedName name="К_пер_пр">#REF!</definedName>
    <definedName name="К_пот_буд">#REF!</definedName>
    <definedName name="К_пот_пр">#REF!</definedName>
    <definedName name="налИм_Вятка">#REF!</definedName>
    <definedName name="_xlnm.Print_Area" localSheetId="2">'Объем э_энергии'!$A$1:$N$17</definedName>
    <definedName name="Платс_пр">#REF!</definedName>
    <definedName name="Скид_пр">#REF!</definedName>
    <definedName name="согласовано">#REF!</definedName>
    <definedName name="Список">#REF!</definedName>
    <definedName name="Спсиок">#REF!</definedName>
    <definedName name="счсмчсм">#REF!</definedName>
    <definedName name="хмелевка" hidden="1">{"'Северо-Никольское '!$A$6:$J$40"}</definedName>
    <definedName name="Ц_руб_буд">[3]Форма№7!#REF!</definedName>
    <definedName name="чиич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75" l="1"/>
  <c r="B1" i="2" l="1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C34" i="2"/>
  <c r="C35" i="2" s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C6" i="2"/>
  <c r="C11" i="2"/>
  <c r="C15" i="2"/>
  <c r="C22" i="2"/>
  <c r="AB6" i="2"/>
  <c r="AB11" i="2"/>
  <c r="AB15" i="2"/>
  <c r="AB22" i="2"/>
  <c r="AA6" i="2"/>
  <c r="AA11" i="2"/>
  <c r="AA15" i="2"/>
  <c r="AA22" i="2"/>
  <c r="D6" i="2"/>
  <c r="D11" i="2"/>
  <c r="D15" i="2"/>
  <c r="D22" i="2"/>
  <c r="E6" i="2"/>
  <c r="E11" i="2"/>
  <c r="E15" i="2"/>
  <c r="E22" i="2"/>
  <c r="F6" i="2"/>
  <c r="F11" i="2"/>
  <c r="F15" i="2"/>
  <c r="F22" i="2"/>
  <c r="G6" i="2"/>
  <c r="G11" i="2"/>
  <c r="G15" i="2"/>
  <c r="G22" i="2"/>
  <c r="H6" i="2"/>
  <c r="H11" i="2"/>
  <c r="H15" i="2"/>
  <c r="H22" i="2"/>
  <c r="I6" i="2"/>
  <c r="I11" i="2"/>
  <c r="I15" i="2"/>
  <c r="I22" i="2"/>
  <c r="J6" i="2"/>
  <c r="J11" i="2"/>
  <c r="J15" i="2"/>
  <c r="J22" i="2"/>
  <c r="K6" i="2"/>
  <c r="K11" i="2"/>
  <c r="K15" i="2"/>
  <c r="K22" i="2"/>
  <c r="L6" i="2"/>
  <c r="L11" i="2"/>
  <c r="L15" i="2"/>
  <c r="L22" i="2"/>
  <c r="M6" i="2"/>
  <c r="M11" i="2"/>
  <c r="M15" i="2"/>
  <c r="M22" i="2"/>
  <c r="N6" i="2"/>
  <c r="N11" i="2"/>
  <c r="N15" i="2"/>
  <c r="N22" i="2"/>
  <c r="O6" i="2"/>
  <c r="O11" i="2"/>
  <c r="O15" i="2"/>
  <c r="O22" i="2"/>
  <c r="P6" i="2"/>
  <c r="P11" i="2"/>
  <c r="P15" i="2"/>
  <c r="P22" i="2"/>
  <c r="Q6" i="2"/>
  <c r="Q11" i="2"/>
  <c r="Q15" i="2"/>
  <c r="Q22" i="2"/>
  <c r="R6" i="2"/>
  <c r="R11" i="2"/>
  <c r="R15" i="2"/>
  <c r="R22" i="2"/>
  <c r="S6" i="2"/>
  <c r="S11" i="2"/>
  <c r="S15" i="2"/>
  <c r="S22" i="2"/>
  <c r="T6" i="2"/>
  <c r="T11" i="2"/>
  <c r="T15" i="2"/>
  <c r="T22" i="2"/>
  <c r="U6" i="2"/>
  <c r="U11" i="2"/>
  <c r="U15" i="2"/>
  <c r="U22" i="2"/>
  <c r="V6" i="2"/>
  <c r="V11" i="2"/>
  <c r="V15" i="2"/>
  <c r="V22" i="2"/>
  <c r="W6" i="2"/>
  <c r="W11" i="2"/>
  <c r="W15" i="2"/>
  <c r="W22" i="2"/>
  <c r="X6" i="2"/>
  <c r="X11" i="2"/>
  <c r="X15" i="2"/>
  <c r="X22" i="2"/>
  <c r="Y6" i="2"/>
  <c r="Y11" i="2"/>
  <c r="Y15" i="2"/>
  <c r="Y22" i="2"/>
  <c r="Z6" i="2"/>
  <c r="Z11" i="2"/>
  <c r="Z15" i="2"/>
  <c r="Z22" i="2"/>
  <c r="AC33" i="2"/>
  <c r="AC27" i="2"/>
  <c r="S29" i="2" l="1"/>
  <c r="F29" i="2"/>
  <c r="Q29" i="2"/>
  <c r="D35" i="2"/>
  <c r="E35" i="2" s="1"/>
  <c r="F35" i="2" s="1"/>
  <c r="G35" i="2" s="1"/>
  <c r="H35" i="2" s="1"/>
  <c r="I35" i="2" s="1"/>
  <c r="J35" i="2" s="1"/>
  <c r="K35" i="2" s="1"/>
  <c r="L35" i="2" s="1"/>
  <c r="M35" i="2" s="1"/>
  <c r="N35" i="2" s="1"/>
  <c r="O35" i="2" s="1"/>
  <c r="P35" i="2" s="1"/>
  <c r="Q35" i="2" s="1"/>
  <c r="R35" i="2" s="1"/>
  <c r="S35" i="2" s="1"/>
  <c r="T35" i="2" s="1"/>
  <c r="U35" i="2" s="1"/>
  <c r="V35" i="2" s="1"/>
  <c r="W35" i="2" s="1"/>
  <c r="X35" i="2" s="1"/>
  <c r="Y35" i="2" s="1"/>
  <c r="Z35" i="2" s="1"/>
  <c r="AA35" i="2" s="1"/>
  <c r="AB35" i="2" s="1"/>
  <c r="B52" i="2" s="1"/>
  <c r="U29" i="2"/>
  <c r="K29" i="2"/>
  <c r="H29" i="2"/>
  <c r="O29" i="2"/>
  <c r="N29" i="2"/>
  <c r="L29" i="2"/>
  <c r="R29" i="2"/>
  <c r="E29" i="2"/>
  <c r="Z29" i="2"/>
  <c r="W29" i="2"/>
  <c r="T29" i="2"/>
  <c r="D29" i="2"/>
  <c r="AB29" i="2"/>
  <c r="Y29" i="2"/>
  <c r="AC22" i="2"/>
  <c r="I29" i="2"/>
  <c r="AC11" i="2"/>
  <c r="G29" i="2"/>
  <c r="AC15" i="2"/>
  <c r="AC6" i="2"/>
  <c r="C29" i="2"/>
  <c r="X29" i="2"/>
  <c r="V29" i="2"/>
  <c r="P29" i="2"/>
  <c r="M29" i="2"/>
  <c r="J29" i="2"/>
  <c r="AA29" i="2"/>
  <c r="L30" i="2" l="1"/>
  <c r="L31" i="2" s="1"/>
  <c r="L37" i="2" s="1"/>
  <c r="L39" i="2" s="1"/>
  <c r="E30" i="2"/>
  <c r="E31" i="2" s="1"/>
  <c r="E37" i="2" s="1"/>
  <c r="E39" i="2" s="1"/>
  <c r="U30" i="2"/>
  <c r="U31" i="2" s="1"/>
  <c r="U37" i="2" s="1"/>
  <c r="U39" i="2" s="1"/>
  <c r="K30" i="2"/>
  <c r="K31" i="2" s="1"/>
  <c r="K37" i="2" s="1"/>
  <c r="K39" i="2" s="1"/>
  <c r="F30" i="2"/>
  <c r="F31" i="2" s="1"/>
  <c r="F37" i="2" s="1"/>
  <c r="F39" i="2" s="1"/>
  <c r="AA30" i="2"/>
  <c r="AA31" i="2" s="1"/>
  <c r="AA37" i="2" s="1"/>
  <c r="X30" i="2"/>
  <c r="X31" i="2" s="1"/>
  <c r="X37" i="2" s="1"/>
  <c r="Y30" i="2"/>
  <c r="Y31" i="2" s="1"/>
  <c r="Y37" i="2" s="1"/>
  <c r="I30" i="2"/>
  <c r="I31" i="2" s="1"/>
  <c r="I37" i="2" s="1"/>
  <c r="Z30" i="2"/>
  <c r="Z31" i="2" s="1"/>
  <c r="Z37" i="2" s="1"/>
  <c r="J30" i="2"/>
  <c r="J31" i="2" s="1"/>
  <c r="J37" i="2" s="1"/>
  <c r="M30" i="2"/>
  <c r="M31" i="2" s="1"/>
  <c r="M37" i="2" s="1"/>
  <c r="N30" i="2"/>
  <c r="N31" i="2" s="1"/>
  <c r="N37" i="2" s="1"/>
  <c r="P30" i="2"/>
  <c r="P31" i="2" s="1"/>
  <c r="P37" i="2" s="1"/>
  <c r="V30" i="2"/>
  <c r="V31" i="2" s="1"/>
  <c r="V37" i="2" s="1"/>
  <c r="C30" i="2"/>
  <c r="C31" i="2" s="1"/>
  <c r="AC29" i="2"/>
  <c r="O30" i="2"/>
  <c r="O31" i="2" s="1"/>
  <c r="O37" i="2" s="1"/>
  <c r="T30" i="2"/>
  <c r="T31" i="2" s="1"/>
  <c r="T37" i="2" s="1"/>
  <c r="R30" i="2"/>
  <c r="R31" i="2" s="1"/>
  <c r="R37" i="2" s="1"/>
  <c r="Q30" i="2"/>
  <c r="Q31" i="2" s="1"/>
  <c r="Q37" i="2" s="1"/>
  <c r="AB30" i="2"/>
  <c r="AB31" i="2" s="1"/>
  <c r="AB37" i="2" s="1"/>
  <c r="G30" i="2"/>
  <c r="G31" i="2" s="1"/>
  <c r="G37" i="2" s="1"/>
  <c r="H30" i="2"/>
  <c r="H31" i="2" s="1"/>
  <c r="H37" i="2" s="1"/>
  <c r="S30" i="2"/>
  <c r="S31" i="2" s="1"/>
  <c r="S37" i="2" s="1"/>
  <c r="D30" i="2"/>
  <c r="D31" i="2" s="1"/>
  <c r="D37" i="2" s="1"/>
  <c r="W30" i="2"/>
  <c r="W31" i="2" s="1"/>
  <c r="W37" i="2" s="1"/>
  <c r="C37" i="2" l="1"/>
  <c r="AC31" i="2"/>
  <c r="P39" i="2"/>
  <c r="J39" i="2"/>
  <c r="AA39" i="2"/>
  <c r="V39" i="2"/>
  <c r="X39" i="2"/>
  <c r="W39" i="2"/>
  <c r="S39" i="2"/>
  <c r="AB39" i="2"/>
  <c r="R39" i="2"/>
  <c r="N39" i="2"/>
  <c r="I39" i="2"/>
  <c r="Y39" i="2"/>
  <c r="D39" i="2"/>
  <c r="H39" i="2"/>
  <c r="G39" i="2"/>
  <c r="Q39" i="2"/>
  <c r="T39" i="2"/>
  <c r="O39" i="2"/>
  <c r="M39" i="2"/>
  <c r="Z39" i="2"/>
  <c r="C42" i="2" l="1"/>
  <c r="D42" i="2" s="1"/>
  <c r="E42" i="2" s="1"/>
  <c r="F42" i="2" s="1"/>
  <c r="G42" i="2" s="1"/>
  <c r="H42" i="2" s="1"/>
  <c r="I42" i="2" s="1"/>
  <c r="J42" i="2" s="1"/>
  <c r="K42" i="2" s="1"/>
  <c r="L42" i="2" s="1"/>
  <c r="M42" i="2" s="1"/>
  <c r="N42" i="2" s="1"/>
  <c r="O42" i="2" s="1"/>
  <c r="P42" i="2" s="1"/>
  <c r="Q42" i="2" s="1"/>
  <c r="R42" i="2" s="1"/>
  <c r="S42" i="2" s="1"/>
  <c r="T42" i="2" s="1"/>
  <c r="U42" i="2" s="1"/>
  <c r="V42" i="2" s="1"/>
  <c r="W42" i="2" s="1"/>
  <c r="X42" i="2" s="1"/>
  <c r="Y42" i="2" s="1"/>
  <c r="Z42" i="2" s="1"/>
  <c r="AA42" i="2" s="1"/>
  <c r="AB42" i="2" s="1"/>
  <c r="C39" i="2"/>
  <c r="C40" i="2" s="1"/>
  <c r="C38" i="2"/>
  <c r="D38" i="2" l="1"/>
  <c r="E38" i="2" s="1"/>
  <c r="F38" i="2" s="1"/>
  <c r="G38" i="2" s="1"/>
  <c r="H38" i="2" s="1"/>
  <c r="I38" i="2" s="1"/>
  <c r="J38" i="2" s="1"/>
  <c r="K38" i="2" s="1"/>
  <c r="L38" i="2" s="1"/>
  <c r="M38" i="2" s="1"/>
  <c r="N38" i="2" s="1"/>
  <c r="O38" i="2" s="1"/>
  <c r="P38" i="2" s="1"/>
  <c r="Q38" i="2" s="1"/>
  <c r="R38" i="2" s="1"/>
  <c r="S38" i="2" s="1"/>
  <c r="T38" i="2" s="1"/>
  <c r="U38" i="2" s="1"/>
  <c r="V38" i="2" s="1"/>
  <c r="W38" i="2" s="1"/>
  <c r="X38" i="2" s="1"/>
  <c r="Y38" i="2" s="1"/>
  <c r="Z38" i="2" s="1"/>
  <c r="AA38" i="2" s="1"/>
  <c r="AB38" i="2" s="1"/>
  <c r="C41" i="2"/>
  <c r="C43" i="2"/>
  <c r="D40" i="2"/>
  <c r="D43" i="2" l="1"/>
  <c r="E40" i="2"/>
  <c r="D41" i="2"/>
  <c r="E41" i="2" s="1"/>
  <c r="AC38" i="2"/>
  <c r="E43" i="2" l="1"/>
  <c r="F40" i="2"/>
  <c r="F43" i="2" l="1"/>
  <c r="G40" i="2"/>
  <c r="F41" i="2"/>
  <c r="G43" i="2" l="1"/>
  <c r="H40" i="2"/>
  <c r="G41" i="2"/>
  <c r="H41" i="2" s="1"/>
  <c r="H43" i="2" l="1"/>
  <c r="I40" i="2"/>
  <c r="I43" i="2" l="1"/>
  <c r="J40" i="2"/>
  <c r="I41" i="2"/>
  <c r="J41" i="2" l="1"/>
  <c r="J43" i="2"/>
  <c r="K40" i="2"/>
  <c r="K41" i="2" l="1"/>
  <c r="K43" i="2"/>
  <c r="L40" i="2"/>
  <c r="L41" i="2" s="1"/>
  <c r="L43" i="2" l="1"/>
  <c r="M40" i="2"/>
  <c r="M43" i="2" l="1"/>
  <c r="N40" i="2"/>
  <c r="M41" i="2"/>
  <c r="N41" i="2" s="1"/>
  <c r="N43" i="2" l="1"/>
  <c r="O40" i="2"/>
  <c r="O43" i="2" l="1"/>
  <c r="P40" i="2"/>
  <c r="O41" i="2"/>
  <c r="P43" i="2" l="1"/>
  <c r="Q40" i="2"/>
  <c r="P41" i="2"/>
  <c r="Q41" i="2" s="1"/>
  <c r="Q43" i="2" l="1"/>
  <c r="R40" i="2"/>
  <c r="R41" i="2" s="1"/>
  <c r="R43" i="2" l="1"/>
  <c r="S40" i="2"/>
  <c r="S41" i="2"/>
  <c r="S43" i="2" l="1"/>
  <c r="T40" i="2"/>
  <c r="T41" i="2" s="1"/>
  <c r="T43" i="2" l="1"/>
  <c r="U40" i="2"/>
  <c r="U43" i="2" l="1"/>
  <c r="V40" i="2"/>
  <c r="U41" i="2"/>
  <c r="V41" i="2" s="1"/>
  <c r="V43" i="2" l="1"/>
  <c r="W40" i="2"/>
  <c r="W43" i="2" l="1"/>
  <c r="X40" i="2"/>
  <c r="W41" i="2"/>
  <c r="X41" i="2" s="1"/>
  <c r="X43" i="2" l="1"/>
  <c r="Y40" i="2"/>
  <c r="Y43" i="2" l="1"/>
  <c r="Z40" i="2"/>
  <c r="Y41" i="2"/>
  <c r="Z41" i="2" s="1"/>
  <c r="Z43" i="2" l="1"/>
  <c r="AA40" i="2"/>
  <c r="AA43" i="2" l="1"/>
  <c r="AB40" i="2"/>
  <c r="AA41" i="2"/>
  <c r="AB41" i="2" s="1"/>
  <c r="AB43" i="2" l="1"/>
  <c r="B49" i="2"/>
  <c r="AC40" i="2"/>
  <c r="B50" i="2" l="1"/>
  <c r="B51" i="2"/>
</calcChain>
</file>

<file path=xl/sharedStrings.xml><?xml version="1.0" encoding="utf-8"?>
<sst xmlns="http://schemas.openxmlformats.org/spreadsheetml/2006/main" count="220" uniqueCount="190">
  <si>
    <t>Предприятие:</t>
  </si>
  <si>
    <t>Бенодет Инвестментс Лимитед</t>
  </si>
  <si>
    <t>ЗАО Саратовбурение</t>
  </si>
  <si>
    <t>Название проекта</t>
  </si>
  <si>
    <t>Ставка дисконтирования, %</t>
  </si>
  <si>
    <t>Эксплуатационные расходы</t>
  </si>
  <si>
    <t>Балансовая прибыль</t>
  </si>
  <si>
    <t>Чистая прибыль</t>
  </si>
  <si>
    <t>Капитальные вложения</t>
  </si>
  <si>
    <t>Денежный поток</t>
  </si>
  <si>
    <t>Накопленный денежный поток</t>
  </si>
  <si>
    <t>Дисконтированный денежный поток</t>
  </si>
  <si>
    <t>Срок окупаемости</t>
  </si>
  <si>
    <t>ПОКАЗАТЕЛИ ЭФФЕКТИВНОСТИ</t>
  </si>
  <si>
    <t>IRR, %</t>
  </si>
  <si>
    <t>PI</t>
  </si>
  <si>
    <t>Приведенный объем капитальных вложений (PVI)</t>
  </si>
  <si>
    <t>Накопленный PVI</t>
  </si>
  <si>
    <t>NPV, тыс. руб.</t>
  </si>
  <si>
    <t>company</t>
  </si>
  <si>
    <t>year</t>
  </si>
  <si>
    <t>number</t>
  </si>
  <si>
    <t>Бен</t>
  </si>
  <si>
    <t>ЗАО Арчнефтегеология</t>
  </si>
  <si>
    <t>Арч</t>
  </si>
  <si>
    <t>СарБ</t>
  </si>
  <si>
    <t>ЗАО Соболиное</t>
  </si>
  <si>
    <t>Соб</t>
  </si>
  <si>
    <t>ЗАО СП Нафта-Ульяновск</t>
  </si>
  <si>
    <t>НУ</t>
  </si>
  <si>
    <t>ЗАО СТ Голойл</t>
  </si>
  <si>
    <t>Гол</t>
  </si>
  <si>
    <t>ЗАО Томская нефть</t>
  </si>
  <si>
    <t>ТН</t>
  </si>
  <si>
    <t>ОАО Аки-Отыр</t>
  </si>
  <si>
    <t>АО</t>
  </si>
  <si>
    <t>ОАО Белкамнефть</t>
  </si>
  <si>
    <t>ОАО_БН</t>
  </si>
  <si>
    <t>ОАО Белкамнефть - простое товарищество</t>
  </si>
  <si>
    <t>БН_ПТ</t>
  </si>
  <si>
    <t>ОАО Варьеганнефть</t>
  </si>
  <si>
    <t>ВН</t>
  </si>
  <si>
    <t>ОАО Мохтикнефть</t>
  </si>
  <si>
    <t>Мох</t>
  </si>
  <si>
    <t>ОАО МПК Аганнефтегазгеология</t>
  </si>
  <si>
    <t>АНГГ</t>
  </si>
  <si>
    <t>ОАО НГДУ Пензанефть</t>
  </si>
  <si>
    <t>Пен</t>
  </si>
  <si>
    <t>ОАО Нефтеразведка</t>
  </si>
  <si>
    <t>НР</t>
  </si>
  <si>
    <t>ОАО Саратовнефтегаз</t>
  </si>
  <si>
    <t>СНГ</t>
  </si>
  <si>
    <t>ОАО Удмуртгеология</t>
  </si>
  <si>
    <t>ОАО_УГ</t>
  </si>
  <si>
    <t>ОАО Удмуртская Нефтяная Компания</t>
  </si>
  <si>
    <t>УНК</t>
  </si>
  <si>
    <t>ОАО Ульяновскнефть</t>
  </si>
  <si>
    <t>УлН</t>
  </si>
  <si>
    <t>ОАО УННК</t>
  </si>
  <si>
    <t>ОАО_УННК</t>
  </si>
  <si>
    <t>ОАО Уральская нефть</t>
  </si>
  <si>
    <t>УрН</t>
  </si>
  <si>
    <t>ООО Белкамнефть</t>
  </si>
  <si>
    <t>ООО_БН</t>
  </si>
  <si>
    <t>ООО БЕЛЫЕ НОЧИ</t>
  </si>
  <si>
    <t>БелН</t>
  </si>
  <si>
    <t>ООО Валюнинское</t>
  </si>
  <si>
    <t>Вал</t>
  </si>
  <si>
    <t>ООО Грушевое</t>
  </si>
  <si>
    <t>Груш</t>
  </si>
  <si>
    <t>ООО Дуклинское</t>
  </si>
  <si>
    <t>Дук</t>
  </si>
  <si>
    <t>ООО Западно-Малобалыкское</t>
  </si>
  <si>
    <t>ЗМБ</t>
  </si>
  <si>
    <t>ООО Калиновое</t>
  </si>
  <si>
    <t>Калин</t>
  </si>
  <si>
    <t>ООО Камбарская ННК</t>
  </si>
  <si>
    <t>КамбННК</t>
  </si>
  <si>
    <t>ООО Камская НК</t>
  </si>
  <si>
    <t>КамНК</t>
  </si>
  <si>
    <t>ООО Киров нефть</t>
  </si>
  <si>
    <t>КирН</t>
  </si>
  <si>
    <t>ООО Межрегиональная нефтяная компания</t>
  </si>
  <si>
    <t>МНК</t>
  </si>
  <si>
    <t>ООО Ново-Аганское</t>
  </si>
  <si>
    <t>НА</t>
  </si>
  <si>
    <t>ООО Нягань-Ойл</t>
  </si>
  <si>
    <t>НО</t>
  </si>
  <si>
    <t>ООО Поселковое</t>
  </si>
  <si>
    <t>Пос</t>
  </si>
  <si>
    <t>ООО Региональный Нефтяной Консорциум</t>
  </si>
  <si>
    <t>РНК</t>
  </si>
  <si>
    <t>ООО Севернефть - Ярайнер</t>
  </si>
  <si>
    <t>С-Я</t>
  </si>
  <si>
    <t>ООО СП Черногорское</t>
  </si>
  <si>
    <t>Чер</t>
  </si>
  <si>
    <t>ООО Столбовое</t>
  </si>
  <si>
    <t>Ст</t>
  </si>
  <si>
    <t>ООО Удмуртгеология</t>
  </si>
  <si>
    <t>ООО_УГ</t>
  </si>
  <si>
    <t>ООО УННК</t>
  </si>
  <si>
    <t>ООО_УННК</t>
  </si>
  <si>
    <t>ООО Федюшкинское</t>
  </si>
  <si>
    <t>Фед</t>
  </si>
  <si>
    <t>Другое</t>
  </si>
  <si>
    <t>profile</t>
  </si>
  <si>
    <t>Ед.изм.</t>
  </si>
  <si>
    <t>Область</t>
  </si>
  <si>
    <t>SENS_Prices</t>
  </si>
  <si>
    <t>SENS_Volume</t>
  </si>
  <si>
    <t>SENS_Assets</t>
  </si>
  <si>
    <t>Псевдоним</t>
  </si>
  <si>
    <t>SENS_FixCost</t>
  </si>
  <si>
    <t>SENS_VarCost</t>
  </si>
  <si>
    <t>Цена продукции</t>
  </si>
  <si>
    <t>Объем добычи</t>
  </si>
  <si>
    <t>Объем постоянных затрат</t>
  </si>
  <si>
    <t>Объем переменных затрат</t>
  </si>
  <si>
    <t>База + ГТМ</t>
  </si>
  <si>
    <t>Базoвая добыча</t>
  </si>
  <si>
    <t>GTM</t>
  </si>
  <si>
    <t>Бурение (горизонтальное)</t>
  </si>
  <si>
    <t>Бурение (вертикальное)</t>
  </si>
  <si>
    <t>Бурение (вертикальное) с ГРП</t>
  </si>
  <si>
    <t>Зарезка вторых стволов скважин (ЗВС)</t>
  </si>
  <si>
    <t>Проведение гидроразрыва пласта (ГРП)</t>
  </si>
  <si>
    <t>Восстановление циркуляции</t>
  </si>
  <si>
    <t>Дополнительная перфорация и перестрел пластов</t>
  </si>
  <si>
    <t>Методы повышения нефтеотдачи пласта (ПНП): ВПП и ФХМ</t>
  </si>
  <si>
    <t>Обработка призабойной зоны (ОПЗ)</t>
  </si>
  <si>
    <t>Перевод скважин на другой способ эксплуатации</t>
  </si>
  <si>
    <t>Переход на другие горизонты и приобщение пластов</t>
  </si>
  <si>
    <t>Ремонтно-изоляционные работы (РИР)</t>
  </si>
  <si>
    <t>Устранение аварий, допущенных в процессе эксплуатации и ремонта скважин</t>
  </si>
  <si>
    <t>Устранение негерметичности</t>
  </si>
  <si>
    <t>Ввод скважин из бездействия</t>
  </si>
  <si>
    <t>Ввод скважин из других категорий (консервация, ППД, освоение)</t>
  </si>
  <si>
    <t>Прочие ГТМ</t>
  </si>
  <si>
    <t>Чер1</t>
  </si>
  <si>
    <t>Месторождение</t>
  </si>
  <si>
    <t>Показатели</t>
  </si>
  <si>
    <t>Доходы</t>
  </si>
  <si>
    <t xml:space="preserve">    реализация нефти и конденсата</t>
  </si>
  <si>
    <t xml:space="preserve">    реализация газа</t>
  </si>
  <si>
    <t xml:space="preserve">    реализация продуктов газопереработки</t>
  </si>
  <si>
    <t xml:space="preserve">    реализация прочая</t>
  </si>
  <si>
    <t>Экономия затрат ( с переходом на новую тех.схему)</t>
  </si>
  <si>
    <t xml:space="preserve">    затраты на э/э*</t>
  </si>
  <si>
    <t xml:space="preserve">    затраты на транспортировку</t>
  </si>
  <si>
    <t xml:space="preserve">    усл.переменные на добычу УВ</t>
  </si>
  <si>
    <t>Налоги</t>
  </si>
  <si>
    <t xml:space="preserve">    НДПИ</t>
  </si>
  <si>
    <t xml:space="preserve">    налог на имущество</t>
  </si>
  <si>
    <t xml:space="preserve">    налог на сверхлимитные выбросы</t>
  </si>
  <si>
    <t>Амортизация</t>
  </si>
  <si>
    <t xml:space="preserve">Налог на прибыль  </t>
  </si>
  <si>
    <t>Накопленная продолжительность проекта</t>
  </si>
  <si>
    <t>Краткое описание проекта</t>
  </si>
  <si>
    <t>Срок окупаемости, лет.</t>
  </si>
  <si>
    <t>т.руб.</t>
  </si>
  <si>
    <t>Базовый вариант</t>
  </si>
  <si>
    <t>* Включает - закупка э/э, аренда ДЭЗ для проектов малой энергетики</t>
  </si>
  <si>
    <t xml:space="preserve">    прочая экономия (расшифровать отдельно)</t>
  </si>
  <si>
    <t>Капитальные вложения  (расшифровать отдельно)</t>
  </si>
  <si>
    <t xml:space="preserve">    затраты на обслуживание и ремонт газовых установок</t>
  </si>
  <si>
    <t xml:space="preserve">    затраты на э/э</t>
  </si>
  <si>
    <t xml:space="preserve">    затраты прочие  (расшифровать отдельно)</t>
  </si>
  <si>
    <t xml:space="preserve">Отражает текущее положение, т.е. выработка (добыча и утилизация газа)  месторождения без мероприятий. Что влечет за собой не достижения уровня утилизации газа 95 %, как следствие  экологические штрафы.
</t>
  </si>
  <si>
    <t xml:space="preserve">    затраты на подготовку  </t>
  </si>
  <si>
    <t xml:space="preserve">    прочие налоги</t>
  </si>
  <si>
    <t>Накопленный дисконтированный денежный поток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</si>
  <si>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</si>
  <si>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</si>
  <si>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</si>
  <si>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</si>
  <si>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</si>
  <si>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</si>
  <si>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</si>
  <si>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</si>
  <si>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</si>
  <si>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</si>
  <si>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</si>
  <si>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</si>
  <si>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</si>
  <si>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Ориентировочный объем электроэнергии</t>
  </si>
  <si>
    <t>Потребление э/энергии по Восточно-Рогозинскому нм, МВт*ч</t>
  </si>
  <si>
    <t xml:space="preserve">Приложение 3.1 </t>
  </si>
  <si>
    <t>на Восточно-Рогозинском месторождении АО «Комнедра»</t>
  </si>
  <si>
    <t>Главный энергетик АО "Комнедра"                                                                  Гурьянов Ю.В.</t>
  </si>
  <si>
    <t xml:space="preserve">К ТЗ для проведения конъюнктурного анализа  на выполнение генерации электроэнергии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</si>
</sst>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_-* #,##0.00\ _р_._-;\-* #,##0.00\ _р_._-;_-* &quot;-&quot;??\ _р_._-;_-@_-"/>
    <numFmt numFmtId="168" formatCode="#,##0.00_ ;\-#,##0.00\ 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9"/>
      <name val="Arial Cyr"/>
      <charset val="204"/>
    </font>
    <font>
      <b/>
      <sz val="12"/>
      <name val="Arial"/>
      <family val="2"/>
      <charset val="204"/>
    </font>
    <font>
      <b/>
      <sz val="11"/>
      <color indexed="9"/>
      <name val="Arial Cyr"/>
      <charset val="204"/>
    </font>
    <font>
      <sz val="10"/>
      <color indexed="9"/>
      <name val="Times New Roman Cyr"/>
      <family val="1"/>
      <charset val="204"/>
    </font>
    <font>
      <b/>
      <sz val="11"/>
      <color indexed="12"/>
      <name val="Arial Cyr"/>
      <charset val="204"/>
    </font>
    <font>
      <b/>
      <sz val="12"/>
      <color indexed="9"/>
      <name val="Arial Cyr"/>
      <charset val="204"/>
    </font>
    <font>
      <sz val="10"/>
      <color indexed="10"/>
      <name val="Arial Cyr"/>
      <charset val="204"/>
    </font>
    <font>
      <sz val="10"/>
      <color indexed="10"/>
      <name val="Times New Roman Cyr"/>
      <family val="1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charset val="204"/>
    </font>
    <font>
      <b/>
      <sz val="12"/>
      <color indexed="10"/>
      <name val="Arial Cyr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b/>
      <sz val="16"/>
      <color indexed="16"/>
      <name val="Arial Cyr"/>
      <charset val="204"/>
    </font>
    <font>
      <i/>
      <sz val="8"/>
      <color indexed="9"/>
      <name val="Arial Cyr"/>
      <charset val="204"/>
    </font>
    <font>
      <sz val="8"/>
      <color indexed="9"/>
      <name val="Arial Cyr"/>
      <charset val="204"/>
    </font>
    <font>
      <sz val="10"/>
      <color indexed="8"/>
      <name val="Arial Unicode MS"/>
      <family val="2"/>
      <charset val="204"/>
    </font>
    <font>
      <sz val="10"/>
      <name val="Arial Cyr"/>
      <charset val="204"/>
    </font>
    <font>
      <sz val="10"/>
      <name val="Arial Cyr"/>
    </font>
    <font>
      <sz val="10"/>
      <name val="Geneva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7">
    <xf numFmtId="4" fontId="0" fillId="0" borderId="0">
      <alignment vertical="center"/>
    </xf>
    <xf numFmtId="0" fontId="12" fillId="0" borderId="0"/>
    <xf numFmtId="9" fontId="7" fillId="0" borderId="0" applyFont="0" applyFill="0" applyBorder="0" applyAlignment="0" applyProtection="0"/>
    <xf numFmtId="9" fontId="30" fillId="0" borderId="0" applyFont="0" applyFill="0" applyBorder="0" applyAlignment="0" applyProtection="0"/>
    <xf numFmtId="4" fontId="7" fillId="0" borderId="0">
      <alignment vertical="center"/>
    </xf>
    <xf numFmtId="0" fontId="31" fillId="0" borderId="0"/>
    <xf numFmtId="0" fontId="32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33" fillId="0" borderId="0"/>
    <xf numFmtId="0" fontId="7" fillId="0" borderId="0"/>
    <xf numFmtId="0" fontId="34" fillId="0" borderId="0"/>
    <xf numFmtId="4" fontId="7" fillId="0" borderId="0">
      <alignment vertical="center"/>
    </xf>
    <xf numFmtId="4" fontId="7" fillId="0" borderId="0">
      <alignment vertical="center"/>
    </xf>
    <xf numFmtId="0" fontId="6" fillId="0" borderId="0"/>
    <xf numFmtId="0" fontId="6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6" fillId="0" borderId="0"/>
    <xf numFmtId="43" fontId="7" fillId="0" borderId="0" applyFont="0" applyFill="0" applyBorder="0" applyAlignment="0" applyProtection="0"/>
  </cellStyleXfs>
  <cellXfs count="85">
    <xf numFmtId="0" fontId="0" fillId="0" borderId="0" xfId="0" applyNumberFormat="1" applyAlignment="1"/>
    <xf numFmtId="0" fontId="10" fillId="0" borderId="0" xfId="0" applyNumberFormat="1" applyFont="1" applyAlignment="1"/>
    <xf numFmtId="0" fontId="8" fillId="0" borderId="0" xfId="0" applyNumberFormat="1" applyFont="1" applyAlignment="1"/>
    <xf numFmtId="0" fontId="12" fillId="0" borderId="0" xfId="0" applyNumberFormat="1" applyFont="1" applyAlignment="1"/>
    <xf numFmtId="0" fontId="15" fillId="2" borderId="0" xfId="0" applyNumberFormat="1" applyFont="1" applyFill="1" applyAlignment="1" applyProtection="1">
      <alignment horizontal="right"/>
    </xf>
    <xf numFmtId="4" fontId="8" fillId="0" borderId="0" xfId="0" applyFont="1">
      <alignment vertical="center"/>
    </xf>
    <xf numFmtId="4" fontId="16" fillId="0" borderId="0" xfId="0" applyFont="1" applyFill="1">
      <alignment vertical="center"/>
    </xf>
    <xf numFmtId="4" fontId="14" fillId="3" borderId="1" xfId="0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4" fontId="18" fillId="4" borderId="2" xfId="0" applyFont="1" applyFill="1" applyBorder="1">
      <alignment vertical="center"/>
    </xf>
    <xf numFmtId="166" fontId="18" fillId="4" borderId="2" xfId="0" applyNumberFormat="1" applyFont="1" applyFill="1" applyBorder="1">
      <alignment vertical="center"/>
    </xf>
    <xf numFmtId="166" fontId="18" fillId="0" borderId="0" xfId="0" applyNumberFormat="1" applyFont="1" applyFill="1" applyBorder="1">
      <alignment vertical="center"/>
    </xf>
    <xf numFmtId="4" fontId="8" fillId="0" borderId="0" xfId="0" applyFont="1" applyBorder="1">
      <alignment vertical="center"/>
    </xf>
    <xf numFmtId="166" fontId="8" fillId="0" borderId="0" xfId="0" applyNumberFormat="1" applyFont="1" applyBorder="1">
      <alignment vertical="center"/>
    </xf>
    <xf numFmtId="4" fontId="18" fillId="4" borderId="0" xfId="0" applyFont="1" applyFill="1" applyBorder="1">
      <alignment vertical="center"/>
    </xf>
    <xf numFmtId="166" fontId="18" fillId="4" borderId="0" xfId="0" applyNumberFormat="1" applyFont="1" applyFill="1" applyBorder="1">
      <alignment vertical="center"/>
    </xf>
    <xf numFmtId="4" fontId="19" fillId="0" borderId="0" xfId="0" applyFont="1">
      <alignment vertical="center"/>
    </xf>
    <xf numFmtId="4" fontId="7" fillId="0" borderId="0" xfId="0" applyFont="1" applyFill="1" applyAlignment="1">
      <alignment vertical="center" wrapText="1"/>
    </xf>
    <xf numFmtId="4" fontId="20" fillId="0" borderId="0" xfId="0" applyFont="1" applyBorder="1">
      <alignment vertical="center"/>
    </xf>
    <xf numFmtId="4" fontId="21" fillId="0" borderId="0" xfId="0" applyFont="1" applyBorder="1">
      <alignment vertical="center"/>
    </xf>
    <xf numFmtId="4" fontId="8" fillId="0" borderId="3" xfId="0" applyFont="1" applyBorder="1">
      <alignment vertical="center"/>
    </xf>
    <xf numFmtId="4" fontId="18" fillId="4" borderId="4" xfId="0" applyFont="1" applyFill="1" applyBorder="1">
      <alignment vertical="center"/>
    </xf>
    <xf numFmtId="166" fontId="18" fillId="4" borderId="4" xfId="0" applyNumberFormat="1" applyFont="1" applyFill="1" applyBorder="1">
      <alignment vertical="center"/>
    </xf>
    <xf numFmtId="4" fontId="8" fillId="0" borderId="0" xfId="0" applyFont="1" applyFill="1" applyBorder="1">
      <alignment vertical="center"/>
    </xf>
    <xf numFmtId="166" fontId="8" fillId="0" borderId="0" xfId="0" applyNumberFormat="1" applyFont="1">
      <alignment vertical="center"/>
    </xf>
    <xf numFmtId="4" fontId="22" fillId="0" borderId="2" xfId="0" applyFont="1" applyFill="1" applyBorder="1">
      <alignment vertical="center"/>
    </xf>
    <xf numFmtId="4" fontId="21" fillId="0" borderId="2" xfId="0" applyFont="1" applyBorder="1">
      <alignment vertical="center"/>
    </xf>
    <xf numFmtId="166" fontId="21" fillId="0" borderId="2" xfId="0" applyNumberFormat="1" applyFont="1" applyBorder="1">
      <alignment vertical="center"/>
    </xf>
    <xf numFmtId="4" fontId="8" fillId="5" borderId="0" xfId="0" applyFont="1" applyFill="1" applyBorder="1">
      <alignment vertical="center"/>
    </xf>
    <xf numFmtId="166" fontId="8" fillId="5" borderId="0" xfId="0" applyNumberFormat="1" applyFont="1" applyFill="1" applyBorder="1">
      <alignment vertical="center"/>
    </xf>
    <xf numFmtId="4" fontId="8" fillId="5" borderId="4" xfId="0" applyFont="1" applyFill="1" applyBorder="1">
      <alignment vertical="center"/>
    </xf>
    <xf numFmtId="166" fontId="8" fillId="5" borderId="4" xfId="0" applyNumberFormat="1" applyFont="1" applyFill="1" applyBorder="1">
      <alignment vertical="center"/>
    </xf>
    <xf numFmtId="4" fontId="18" fillId="2" borderId="0" xfId="0" applyFont="1" applyFill="1" applyBorder="1">
      <alignment vertical="center"/>
    </xf>
    <xf numFmtId="4" fontId="18" fillId="2" borderId="0" xfId="0" applyFont="1" applyFill="1">
      <alignment vertical="center"/>
    </xf>
    <xf numFmtId="166" fontId="18" fillId="2" borderId="0" xfId="0" applyNumberFormat="1" applyFont="1" applyFill="1">
      <alignment vertical="center"/>
    </xf>
    <xf numFmtId="4" fontId="9" fillId="2" borderId="0" xfId="0" applyFont="1" applyFill="1" applyBorder="1">
      <alignment vertical="center"/>
    </xf>
    <xf numFmtId="4" fontId="9" fillId="2" borderId="0" xfId="0" applyFont="1" applyFill="1">
      <alignment vertical="center"/>
    </xf>
    <xf numFmtId="166" fontId="9" fillId="2" borderId="0" xfId="0" applyNumberFormat="1" applyFont="1" applyFill="1">
      <alignment vertical="center"/>
    </xf>
    <xf numFmtId="0" fontId="8" fillId="0" borderId="0" xfId="0" applyNumberFormat="1" applyFont="1" applyAlignment="1" applyProtection="1"/>
    <xf numFmtId="4" fontId="20" fillId="5" borderId="0" xfId="0" applyFont="1" applyFill="1">
      <alignment vertical="center"/>
    </xf>
    <xf numFmtId="4" fontId="23" fillId="0" borderId="0" xfId="0" applyFont="1">
      <alignment vertical="center"/>
    </xf>
    <xf numFmtId="0" fontId="24" fillId="0" borderId="0" xfId="0" applyNumberFormat="1" applyFont="1" applyAlignment="1" applyProtection="1"/>
    <xf numFmtId="9" fontId="25" fillId="0" borderId="0" xfId="2" applyFont="1"/>
    <xf numFmtId="166" fontId="25" fillId="0" borderId="0" xfId="0" applyNumberFormat="1" applyFont="1">
      <alignment vertical="center"/>
    </xf>
    <xf numFmtId="9" fontId="26" fillId="0" borderId="0" xfId="2" applyNumberFormat="1" applyFont="1" applyAlignment="1" applyProtection="1">
      <alignment horizontal="center"/>
    </xf>
    <xf numFmtId="0" fontId="24" fillId="0" borderId="0" xfId="0" applyNumberFormat="1" applyFont="1" applyBorder="1" applyAlignment="1" applyProtection="1"/>
    <xf numFmtId="4" fontId="16" fillId="0" borderId="0" xfId="0" applyFont="1">
      <alignment vertical="center"/>
    </xf>
    <xf numFmtId="0" fontId="27" fillId="0" borderId="0" xfId="1" applyFont="1"/>
    <xf numFmtId="0" fontId="12" fillId="0" borderId="0" xfId="1" applyFont="1"/>
    <xf numFmtId="0" fontId="13" fillId="0" borderId="0" xfId="1" applyFont="1"/>
    <xf numFmtId="0" fontId="11" fillId="0" borderId="0" xfId="1" applyFont="1" applyAlignment="1">
      <alignment horizontal="center"/>
    </xf>
    <xf numFmtId="4" fontId="28" fillId="0" borderId="0" xfId="1" applyNumberFormat="1" applyFont="1"/>
    <xf numFmtId="0" fontId="12" fillId="0" borderId="0" xfId="1" applyFont="1" applyAlignment="1">
      <alignment horizontal="center"/>
    </xf>
    <xf numFmtId="0" fontId="28" fillId="0" borderId="0" xfId="1" applyFont="1"/>
    <xf numFmtId="0" fontId="8" fillId="6" borderId="0" xfId="0" applyNumberFormat="1" applyFont="1" applyFill="1" applyAlignment="1"/>
    <xf numFmtId="49" fontId="29" fillId="0" borderId="0" xfId="0" applyNumberFormat="1" applyFont="1" applyFill="1" applyAlignment="1">
      <alignment horizontal="left"/>
    </xf>
    <xf numFmtId="0" fontId="3" fillId="0" borderId="0" xfId="35" applyFont="1"/>
    <xf numFmtId="0" fontId="37" fillId="0" borderId="0" xfId="35" applyFont="1"/>
    <xf numFmtId="0" fontId="39" fillId="0" borderId="0" xfId="35" applyFont="1"/>
    <xf numFmtId="0" fontId="40" fillId="0" borderId="5" xfId="35" applyFont="1" applyBorder="1" applyAlignment="1">
      <alignment horizontal="center" vertical="center" wrapText="1"/>
    </xf>
    <xf numFmtId="0" fontId="40" fillId="8" borderId="5" xfId="35" applyFont="1" applyFill="1" applyBorder="1" applyAlignment="1">
      <alignment horizontal="center" vertical="center" wrapText="1"/>
    </xf>
    <xf numFmtId="0" fontId="40" fillId="0" borderId="5" xfId="35" applyFont="1" applyBorder="1" applyAlignment="1">
      <alignment wrapText="1"/>
    </xf>
    <xf numFmtId="4" fontId="38" fillId="0" borderId="5" xfId="35" applyNumberFormat="1" applyFont="1" applyBorder="1" applyAlignment="1">
      <alignment horizontal="center" vertical="center" wrapText="1"/>
    </xf>
    <xf numFmtId="168" fontId="0" fillId="8" borderId="5" xfId="36" applyNumberFormat="1" applyFont="1" applyFill="1" applyBorder="1" applyAlignment="1">
      <alignment vertical="center"/>
    </xf>
    <xf numFmtId="0" fontId="2" fillId="0" borderId="0" xfId="35" applyFont="1" applyAlignment="1">
      <alignment horizontal="right"/>
    </xf>
    <xf numFmtId="0" fontId="1" fillId="0" borderId="0" xfId="35" applyFont="1" applyAlignment="1">
      <alignment horizontal="right"/>
    </xf>
    <xf numFmtId="0" fontId="15" fillId="2" borderId="0" xfId="0" applyNumberFormat="1" applyFont="1" applyFill="1" applyAlignment="1" applyProtection="1">
      <alignment horizontal="center"/>
    </xf>
    <xf numFmtId="0" fontId="17" fillId="0" borderId="6" xfId="0" applyNumberFormat="1" applyFont="1" applyFill="1" applyBorder="1" applyAlignment="1" applyProtection="1">
      <alignment horizontal="center"/>
    </xf>
    <xf numFmtId="0" fontId="17" fillId="0" borderId="7" xfId="0" applyNumberFormat="1" applyFont="1" applyFill="1" applyBorder="1" applyAlignment="1" applyProtection="1">
      <alignment horizontal="center"/>
    </xf>
    <xf numFmtId="0" fontId="17" fillId="0" borderId="8" xfId="0" applyNumberFormat="1" applyFont="1" applyFill="1" applyBorder="1" applyAlignment="1" applyProtection="1">
      <alignment horizontal="center"/>
    </xf>
    <xf numFmtId="0" fontId="17" fillId="0" borderId="9" xfId="0" applyNumberFormat="1" applyFont="1" applyFill="1" applyBorder="1" applyAlignment="1" applyProtection="1">
      <alignment horizontal="center"/>
    </xf>
    <xf numFmtId="0" fontId="17" fillId="0" borderId="10" xfId="0" applyNumberFormat="1" applyFont="1" applyFill="1" applyBorder="1" applyAlignment="1" applyProtection="1">
      <alignment horizontal="center"/>
    </xf>
    <xf numFmtId="0" fontId="17" fillId="0" borderId="11" xfId="0" applyNumberFormat="1" applyFont="1" applyFill="1" applyBorder="1" applyAlignment="1" applyProtection="1">
      <alignment horizontal="center"/>
    </xf>
    <xf numFmtId="4" fontId="8" fillId="0" borderId="12" xfId="0" applyFont="1" applyBorder="1" applyAlignment="1">
      <alignment horizontal="justify" vertical="top" wrapText="1"/>
    </xf>
    <xf numFmtId="4" fontId="8" fillId="0" borderId="2" xfId="0" applyFont="1" applyBorder="1" applyAlignment="1">
      <alignment horizontal="justify" vertical="top"/>
    </xf>
    <xf numFmtId="4" fontId="8" fillId="0" borderId="13" xfId="0" applyFont="1" applyBorder="1" applyAlignment="1">
      <alignment horizontal="justify" vertical="top"/>
    </xf>
    <xf numFmtId="4" fontId="8" fillId="0" borderId="14" xfId="0" applyFont="1" applyBorder="1" applyAlignment="1">
      <alignment horizontal="justify" vertical="top"/>
    </xf>
    <xf numFmtId="4" fontId="8" fillId="0" borderId="0" xfId="0" applyFont="1" applyBorder="1" applyAlignment="1">
      <alignment horizontal="justify" vertical="top"/>
    </xf>
    <xf numFmtId="4" fontId="8" fillId="0" borderId="15" xfId="0" applyFont="1" applyBorder="1" applyAlignment="1">
      <alignment horizontal="justify" vertical="top"/>
    </xf>
    <xf numFmtId="4" fontId="8" fillId="0" borderId="16" xfId="0" applyFont="1" applyBorder="1" applyAlignment="1">
      <alignment horizontal="justify" vertical="top"/>
    </xf>
    <xf numFmtId="4" fontId="8" fillId="0" borderId="4" xfId="0" applyFont="1" applyBorder="1" applyAlignment="1">
      <alignment horizontal="justify" vertical="top"/>
    </xf>
    <xf numFmtId="4" fontId="8" fillId="0" borderId="17" xfId="0" applyFont="1" applyBorder="1" applyAlignment="1">
      <alignment horizontal="justify" vertical="top"/>
    </xf>
    <xf numFmtId="0" fontId="9" fillId="7" borderId="0" xfId="0" applyNumberFormat="1" applyFont="1" applyFill="1" applyBorder="1" applyAlignment="1" applyProtection="1">
      <alignment horizontal="center"/>
    </xf>
    <xf numFmtId="0" fontId="38" fillId="0" borderId="0" xfId="35" applyFont="1" applyAlignment="1">
      <alignment horizontal="center"/>
    </xf>
    <xf numFmtId="0" fontId="41" fillId="0" borderId="0" xfId="35" applyFont="1" applyAlignment="1">
      <alignment horizontal="right"/>
    </xf>
  </cellXfs>
  <cellStyles count="37">
    <cellStyle name="AFE" xfId="5" xr:uid="{00000000-0005-0000-0000-000000000000}"/>
    <cellStyle name="Normal_1st quarter 1996" xfId="6" xr:uid="{00000000-0005-0000-0000-000001000000}"/>
    <cellStyle name="Обычный" xfId="0" builtinId="0"/>
    <cellStyle name="Обычный 10" xfId="7" xr:uid="{00000000-0005-0000-0000-000003000000}"/>
    <cellStyle name="Обычный 10 2" xfId="8" xr:uid="{00000000-0005-0000-0000-000004000000}"/>
    <cellStyle name="Обычный 11" xfId="9" xr:uid="{00000000-0005-0000-0000-000005000000}"/>
    <cellStyle name="Обычный 12" xfId="10" xr:uid="{00000000-0005-0000-0000-000006000000}"/>
    <cellStyle name="Обычный 13" xfId="11" xr:uid="{00000000-0005-0000-0000-000007000000}"/>
    <cellStyle name="Обычный 14" xfId="12" xr:uid="{00000000-0005-0000-0000-000008000000}"/>
    <cellStyle name="Обычный 15" xfId="31" xr:uid="{00000000-0005-0000-0000-000009000000}"/>
    <cellStyle name="Обычный 16" xfId="35" xr:uid="{00000000-0005-0000-0000-00000A000000}"/>
    <cellStyle name="Обычный 19 2" xfId="32" xr:uid="{00000000-0005-0000-0000-00000B000000}"/>
    <cellStyle name="Обычный 2" xfId="13" xr:uid="{00000000-0005-0000-0000-00000C000000}"/>
    <cellStyle name="Обычный 2 2" xfId="14" xr:uid="{00000000-0005-0000-0000-00000D000000}"/>
    <cellStyle name="Обычный 2 3" xfId="15" xr:uid="{00000000-0005-0000-0000-00000E000000}"/>
    <cellStyle name="Обычный 3" xfId="16" xr:uid="{00000000-0005-0000-0000-00000F000000}"/>
    <cellStyle name="Обычный 3 2" xfId="4" xr:uid="{00000000-0005-0000-0000-000010000000}"/>
    <cellStyle name="Обычный 3 2 2" xfId="17" xr:uid="{00000000-0005-0000-0000-000011000000}"/>
    <cellStyle name="Обычный 4" xfId="18" xr:uid="{00000000-0005-0000-0000-000012000000}"/>
    <cellStyle name="Обычный 4 2" xfId="19" xr:uid="{00000000-0005-0000-0000-000013000000}"/>
    <cellStyle name="Обычный 5" xfId="20" xr:uid="{00000000-0005-0000-0000-000014000000}"/>
    <cellStyle name="Обычный 6" xfId="21" xr:uid="{00000000-0005-0000-0000-000015000000}"/>
    <cellStyle name="Обычный 7" xfId="22" xr:uid="{00000000-0005-0000-0000-000016000000}"/>
    <cellStyle name="Обычный 8" xfId="23" xr:uid="{00000000-0005-0000-0000-000017000000}"/>
    <cellStyle name="Обычный 9" xfId="24" xr:uid="{00000000-0005-0000-0000-000018000000}"/>
    <cellStyle name="Обычный_Альт-Инвест-Сумм _нефть" xfId="1" xr:uid="{00000000-0005-0000-0000-000019000000}"/>
    <cellStyle name="Процентный" xfId="2" builtinId="5"/>
    <cellStyle name="Процентный 2" xfId="3" xr:uid="{00000000-0005-0000-0000-00001B000000}"/>
    <cellStyle name="Процентный 2 2" xfId="25" xr:uid="{00000000-0005-0000-0000-00001C000000}"/>
    <cellStyle name="Процентный 4" xfId="33" xr:uid="{00000000-0005-0000-0000-00001D000000}"/>
    <cellStyle name="Финансовый" xfId="36" builtinId="3"/>
    <cellStyle name="Финансовый 2" xfId="26" xr:uid="{00000000-0005-0000-0000-00001F000000}"/>
    <cellStyle name="Финансовый 2 2" xfId="27" xr:uid="{00000000-0005-0000-0000-000020000000}"/>
    <cellStyle name="Финансовый 3" xfId="28" xr:uid="{00000000-0005-0000-0000-000021000000}"/>
    <cellStyle name="Финансовый 4" xfId="29" xr:uid="{00000000-0005-0000-0000-000022000000}"/>
    <cellStyle name="Финансовый 7" xfId="30" xr:uid="{00000000-0005-0000-0000-000023000000}"/>
    <cellStyle name="Финансовый 8" xfId="34" xr:uid="{00000000-0005-0000-0000-000024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1496130696474634E-2"/>
          <c:y val="4.9535603715170282E-2"/>
          <c:w val="0.97678417884780744"/>
          <c:h val="0.65944272445820429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project0!$A$15</c:f>
              <c:strCache>
                <c:ptCount val="1"/>
                <c:pt idx="0">
                  <c:v>Эксплуатационные расходы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5E00" mc:Ignorable="a14" a14:legacySpreadsheetColorIndex="50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CC00" mc:Ignorable="a14" a14:legacySpreadsheetColorIndex="50"/>
                </a:gs>
                <a:gs pos="100000">
                  <a:srgbClr xmlns:mc="http://schemas.openxmlformats.org/markup-compatibility/2006" xmlns:a14="http://schemas.microsoft.com/office/drawing/2010/main" val="475E00" mc:Ignorable="a14" a14:legacySpreadsheetColorIndex="5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project0!$C$56:$AB$56</c:f>
              <c:numCache>
                <c:formatCode>#,##0.00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3-4ADE-8C89-C49E22591FE8}"/>
            </c:ext>
          </c:extLst>
        </c:ser>
        <c:ser>
          <c:idx val="6"/>
          <c:order val="1"/>
          <c:tx>
            <c:strRef>
              <c:f>project0!$A$22</c:f>
              <c:strCache>
                <c:ptCount val="1"/>
                <c:pt idx="0">
                  <c:v>Налоги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4776" mc:Ignorable="a14" a14:legacySpreadsheetColorIndex="24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100000">
                  <a:srgbClr xmlns:mc="http://schemas.openxmlformats.org/markup-compatibility/2006" xmlns:a14="http://schemas.microsoft.com/office/drawing/2010/main" val="474776" mc:Ignorable="a14" a14:legacySpreadsheetColorIndex="24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project0!$C$58:$AB$58</c:f>
              <c:numCache>
                <c:formatCode>#,##0.00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1-36A3-4ADE-8C89-C49E22591FE8}"/>
            </c:ext>
          </c:extLst>
        </c:ser>
        <c:ser>
          <c:idx val="0"/>
          <c:order val="2"/>
          <c:tx>
            <c:strRef>
              <c:f>project0!$A$33</c:f>
              <c:strCache>
                <c:ptCount val="1"/>
                <c:pt idx="0">
                  <c:v>Капитальные вложения  (расшифровать отдельно)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182F" mc:Ignorable="a14" a14:legacySpreadsheetColorIndex="25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3366" mc:Ignorable="a14" a14:legacySpreadsheetColorIndex="25"/>
                </a:gs>
                <a:gs pos="100000">
                  <a:srgbClr xmlns:mc="http://schemas.openxmlformats.org/markup-compatibility/2006" xmlns:a14="http://schemas.microsoft.com/office/drawing/2010/main" val="47182F" mc:Ignorable="a14" a14:legacySpreadsheetColorIndex="25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project0!$C$57:$AB$57</c:f>
              <c:numCache>
                <c:formatCode>#,##0.00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A3-4ADE-8C89-C49E22591FE8}"/>
            </c:ext>
          </c:extLst>
        </c:ser>
        <c:ser>
          <c:idx val="2"/>
          <c:order val="3"/>
          <c:tx>
            <c:strRef>
              <c:f>project0!$A$6</c:f>
              <c:strCache>
                <c:ptCount val="1"/>
                <c:pt idx="0">
                  <c:v>Доходы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767600" mc:Ignorable="a14" a14:legacySpreadsheetColorIndex="34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FF00" mc:Ignorable="a14" a14:legacySpreadsheetColorIndex="34"/>
                </a:gs>
                <a:gs pos="100000">
                  <a:srgbClr xmlns:mc="http://schemas.openxmlformats.org/markup-compatibility/2006" xmlns:a14="http://schemas.microsoft.com/office/drawing/2010/main" val="767600" mc:Ignorable="a14" a14:legacySpreadsheetColorIndex="34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project0!$C$6:$AB$6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A3-4ADE-8C89-C49E2259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-252711776"/>
        <c:axId val="-169637184"/>
      </c:barChart>
      <c:lineChart>
        <c:grouping val="standard"/>
        <c:varyColors val="0"/>
        <c:ser>
          <c:idx val="4"/>
          <c:order val="4"/>
          <c:tx>
            <c:strRef>
              <c:f>project0!$A$40</c:f>
              <c:strCache>
                <c:ptCount val="1"/>
                <c:pt idx="0">
                  <c:v>Накопленный дисконтированный денежный поток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064655396149424E-2"/>
                  <c:y val="7.533702250067110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A3-4ADE-8C89-C49E22591FE8}"/>
                </c:ext>
              </c:extLst>
            </c:dLbl>
            <c:dLbl>
              <c:idx val="1"/>
              <c:layout>
                <c:manualLayout>
                  <c:x val="-1.5080376345906041E-2"/>
                  <c:y val="-3.5809951000706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A3-4ADE-8C89-C49E22591FE8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project0!$C$40:$AB$40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6A3-4ADE-8C89-C49E22591FE8}"/>
            </c:ext>
          </c:extLst>
        </c:ser>
        <c:ser>
          <c:idx val="1"/>
          <c:order val="5"/>
          <c:tx>
            <c:strRef>
              <c:f>project0!$A$37</c:f>
              <c:strCache>
                <c:ptCount val="1"/>
                <c:pt idx="0">
                  <c:v>Денежный поток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5344964940431451E-2"/>
                  <c:y val="-2.9618000536310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A3-4ADE-8C89-C49E22591FE8}"/>
                </c:ext>
              </c:extLst>
            </c:dLbl>
            <c:dLbl>
              <c:idx val="1"/>
              <c:layout>
                <c:manualLayout>
                  <c:x val="-1.5080376345906041E-2"/>
                  <c:y val="-2.9618000536310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A3-4ADE-8C89-C49E22591FE8}"/>
                </c:ext>
              </c:extLst>
            </c:dLbl>
            <c:dLbl>
              <c:idx val="2"/>
              <c:layout>
                <c:manualLayout>
                  <c:x val="-1.5675632979239598E-2"/>
                  <c:y val="-3.5809951000706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A3-4ADE-8C89-C49E22591FE8}"/>
                </c:ext>
              </c:extLst>
            </c:dLbl>
            <c:dLbl>
              <c:idx val="3"/>
              <c:layout>
                <c:manualLayout>
                  <c:x val="-1.283150870113722E-2"/>
                  <c:y val="-3.27139757685087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A3-4ADE-8C89-C49E22591FE8}"/>
                </c:ext>
              </c:extLst>
            </c:dLbl>
            <c:dLbl>
              <c:idx val="18"/>
              <c:layout>
                <c:manualLayout>
                  <c:x val="-1.7461493151705122E-2"/>
                  <c:y val="-3.8905926232905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A3-4ADE-8C89-C49E22591FE8}"/>
                </c:ext>
              </c:extLst>
            </c:dLbl>
            <c:dLbl>
              <c:idx val="19"/>
              <c:layout>
                <c:manualLayout>
                  <c:x val="-1.5477214101461655E-2"/>
                  <c:y val="-3.27139757685087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A3-4ADE-8C89-C49E22591FE8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FF0000"/>
                    </a:solidFill>
                    <a:latin typeface="Arial"/>
                    <a:ea typeface="Arial"/>
                    <a:cs typeface="Arial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project0!$C$37:$AB$37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6A3-4ADE-8C89-C49E2259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2711776"/>
        <c:axId val="-169637184"/>
      </c:lineChart>
      <c:catAx>
        <c:axId val="-2527117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-16963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96371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ru-RU"/>
                  <a:t>тыс.руб.</a:t>
                </a:r>
              </a:p>
            </c:rich>
          </c:tx>
          <c:layout>
            <c:manualLayout>
              <c:xMode val="edge"/>
              <c:yMode val="edge"/>
              <c:x val="3.2674118658641442E-2"/>
              <c:y val="4.3343653250773995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-252711776"/>
        <c:crosses val="autoZero"/>
        <c:crossBetween val="between"/>
      </c:valAx>
      <c:spPr>
        <a:solidFill>
          <a:srgbClr val="C0C0C0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8916595012897677"/>
          <c:y val="0.86377708978328172"/>
          <c:w val="0.80739466895958734"/>
          <c:h val="0.1269349845201238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46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57</xdr:row>
      <xdr:rowOff>9525</xdr:rowOff>
    </xdr:from>
    <xdr:to>
      <xdr:col>11</xdr:col>
      <xdr:colOff>19050</xdr:colOff>
      <xdr:row>76</xdr:row>
      <xdr:rowOff>9525</xdr:rowOff>
    </xdr:to>
    <xdr:graphicFrame macro="">
      <xdr:nvGraphicFramePr>
        <xdr:cNvPr id="2783" name="Диаграмма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1704975</xdr:colOff>
      <xdr:row>3</xdr:row>
      <xdr:rowOff>28575</xdr:rowOff>
    </xdr:to>
    <xdr:pic>
      <xdr:nvPicPr>
        <xdr:cNvPr id="2784" name="2102490309" descr="2102490309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luster\Homes\DE\01_&#1041;&#1055;_2011-2013\03_&#1056;&#1072;&#1073;&#1086;&#1095;&#1080;&#1077;\01_&#1043;&#1088;&#1091;&#1087;&#1087;&#1072;\&#1041;&#1055;%202010-2013_v7_23.12.10_&#1043;&#1060;&#1054;_0\&#1050;&#1086;&#1085;&#1089;&#1086;&#1083;&#1080;&#1076;&#1072;&#1094;&#1080;&#1103;%20&#1041;&#1044;&#1044;&#1057;_11-13_&#1059;&#1058;&#1042;&#1045;&#1056;&#1046;&#1044;&#1045;&#10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2;&#1086;&#1076;&#1077;&#1083;&#1080;%20&#1087;&#1086;%20&#1085;&#1072;&#1083;&#1086;&#1075;&#1072;&#1084;\&#1052;&#1086;&#1076;&#1077;&#1083;&#1100;%20&#1082;%20&#1073;&#1080;&#1079;&#1085;&#1077;&#1089;%20&#1087;&#1083;&#1072;&#1085;&#1091;%20&#1085;&#1072;%202%20&#1082;&#1074;&#1072;&#1088;&#1090;&#1072;&#1083;%202001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linin\&#1084;&#1086;&#1080;%20&#1076;&#1086;&#1082;&#1091;&#1084;&#1077;&#1085;&#1090;\WINDOWS\TEMP\&#1060;&#1086;&#1088;&#1084;&#1099;%20&#1085;&#1086;&#1074;&#1086;&#1075;&#1086;%20&#1073;&#1080;&#1079;&#1085;&#1077;&#1089;-&#1087;&#1083;&#1072;&#1085;&#1072;%202002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Информация"/>
      <sheetName val="Перечень"/>
      <sheetName val="КОПУ_ОПБУ США"/>
      <sheetName val="КБДДС_ОПБУ США"/>
      <sheetName val="КБДДС_расш"/>
      <sheetName val="Консолидация за год"/>
      <sheetName val="ОПУ_конс"/>
      <sheetName val="ОПУ"/>
      <sheetName val="Корр ОПУ"/>
      <sheetName val="Амортизация"/>
      <sheetName val="CREDIT"/>
      <sheetName val="НП"/>
      <sheetName val="Активы"/>
      <sheetName val="Дивиденды"/>
      <sheetName val="ФВ"/>
      <sheetName val="ПроцПол"/>
      <sheetName val="ОК"/>
      <sheetName val="Прочие"/>
      <sheetName val="Group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ВГО"/>
      <sheetName val="H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3">
          <cell r="B3" t="str">
            <v>ОАО "НГК "Славнефть"</v>
          </cell>
        </row>
        <row r="4">
          <cell r="B4" t="str">
            <v>ЗАО "Славнефть-Центрнефтепродукт"</v>
          </cell>
        </row>
        <row r="5">
          <cell r="B5" t="str">
            <v>ООО "Реализация-Т"</v>
          </cell>
        </row>
        <row r="6">
          <cell r="B6" t="str">
            <v>ЗАО "Славвест"</v>
          </cell>
        </row>
        <row r="7">
          <cell r="B7" t="str">
            <v>ОАО "Славнефть-Мегионнефтегаз"</v>
          </cell>
        </row>
        <row r="8">
          <cell r="B8" t="str">
            <v>ОАО  "Соболь"</v>
          </cell>
        </row>
        <row r="9">
          <cell r="B9" t="str">
            <v>ЗАО "Обьнефтегеология"</v>
          </cell>
        </row>
        <row r="10">
          <cell r="B10" t="str">
            <v>ООО "Славнефть-Нижневартовск"</v>
          </cell>
        </row>
        <row r="11">
          <cell r="B11" t="str">
            <v>ОАО "Обьнефтегазгеология"</v>
          </cell>
        </row>
        <row r="12">
          <cell r="B12" t="str">
            <v>ООО "МегионЭнергоНефть"</v>
          </cell>
        </row>
        <row r="13">
          <cell r="B13" t="str">
            <v>ОАО "Славнефть-Мегионнефтегазгеология"</v>
          </cell>
        </row>
        <row r="14">
          <cell r="B14" t="str">
            <v>ООО "Славнефть-Красноярскнефтегаз"</v>
          </cell>
        </row>
        <row r="15">
          <cell r="B15" t="str">
            <v>ООО "Ринотэк"</v>
          </cell>
        </row>
        <row r="16">
          <cell r="B16" t="str">
            <v>ООО "Славнефть-Трейдинг"</v>
          </cell>
        </row>
        <row r="17">
          <cell r="B17" t="str">
            <v>ОАО "Славнефть-Ярославнефтепродукт"</v>
          </cell>
        </row>
        <row r="18">
          <cell r="B18" t="str">
            <v>ОАО "Славнефть-Ярославнефтеоргсинтез"</v>
          </cell>
        </row>
        <row r="19">
          <cell r="B19" t="str">
            <v>ОАО "Славнефть-ЯНПЗ им.Менделеева"</v>
          </cell>
        </row>
        <row r="20">
          <cell r="B20" t="str">
            <v>СП ЗАО "Славнефть-Старт"</v>
          </cell>
        </row>
        <row r="21">
          <cell r="B21" t="str">
            <v>АО "Славнефть Бельгия НВ"</v>
          </cell>
        </row>
        <row r="22">
          <cell r="B22" t="str">
            <v>ООО "Обь геология"</v>
          </cell>
        </row>
        <row r="23">
          <cell r="B23" t="str">
            <v>ООО "Мегион геология"</v>
          </cell>
        </row>
        <row r="24">
          <cell r="B24" t="str">
            <v>ООО "Славнефть-НПЦ"</v>
          </cell>
        </row>
        <row r="25">
          <cell r="B25" t="str">
            <v>ООО "Байкитская нефтегазоразведочная экспедиция"</v>
          </cell>
        </row>
        <row r="26">
          <cell r="B26" t="str">
            <v>ООО "Мегионское управление буровых работ"</v>
          </cell>
        </row>
        <row r="27">
          <cell r="B27" t="str">
            <v>ЗАО "СП "МеКаМинефть"</v>
          </cell>
        </row>
        <row r="28">
          <cell r="B28" t="str">
            <v>ООО "Мегион-Сервис"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ns"/>
      <sheetName val="imfot"/>
      <sheetName val="ex"/>
      <sheetName val="e"/>
      <sheetName val="zs"/>
      <sheetName val="z"/>
      <sheetName val="fs"/>
      <sheetName val="unp"/>
      <sheetName val="fso"/>
      <sheetName val="МОДЕЛЬ К БИЗНЕС ПЛАНУ НА 2 КВАР"/>
    </sheetNames>
    <sheetDataSet>
      <sheetData sheetId="0" refreshError="1">
        <row r="8">
          <cell r="D8">
            <v>5095.0679999999993</v>
          </cell>
        </row>
        <row r="10">
          <cell r="D10">
            <v>3</v>
          </cell>
        </row>
        <row r="11">
          <cell r="D11">
            <v>18000</v>
          </cell>
        </row>
        <row r="13">
          <cell r="C13">
            <v>29</v>
          </cell>
          <cell r="D13">
            <v>29</v>
          </cell>
        </row>
        <row r="14">
          <cell r="D14">
            <v>26.1</v>
          </cell>
        </row>
        <row r="18">
          <cell r="D18">
            <v>175.69199999999998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орма №1"/>
      <sheetName val="Форма №2"/>
      <sheetName val="Форма №3"/>
      <sheetName val="Форма №4"/>
      <sheetName val="Форма №5"/>
      <sheetName val="Форма №6"/>
      <sheetName val="Форма№7"/>
      <sheetName val="Форма №8"/>
      <sheetName val="Форма №9"/>
      <sheetName val="Форма №10"/>
      <sheetName val="Форма №11"/>
      <sheetName val="Форма №12"/>
      <sheetName val="Форма №13"/>
      <sheetName val="Форма №14"/>
      <sheetName val="Форма №15"/>
      <sheetName val="Форма №16"/>
      <sheetName val="Форма №17"/>
      <sheetName val="Прил.1"/>
      <sheetName val="Прил.2"/>
      <sheetName val="Прил.3"/>
      <sheetName val="Прил. 4"/>
      <sheetName val="Прил.5"/>
      <sheetName val="Прил.6"/>
      <sheetName val="Прил.7"/>
      <sheetName val="Прил.8"/>
      <sheetName val="Прил.9"/>
      <sheetName val="Прил.9-1"/>
      <sheetName val="Прил.10"/>
      <sheetName val="Прил.11"/>
      <sheetName val="Прил.11-1"/>
      <sheetName val="Прил.11-2"/>
      <sheetName val="Прил.11-3"/>
      <sheetName val="Прил.11-4"/>
      <sheetName val="Прил.12"/>
      <sheetName val="Прил.13"/>
      <sheetName val="Прил.14"/>
      <sheetName val="Прил.15"/>
      <sheetName val="Прил.16"/>
      <sheetName val="Прил.17"/>
      <sheetName val="Прил.18"/>
      <sheetName val="Прил.19"/>
      <sheetName val="Прил.20"/>
      <sheetName val="Прил.21"/>
      <sheetName val="Прил.22"/>
      <sheetName val="Прил.23"/>
      <sheetName val="Прил.24"/>
      <sheetName val="Прил.25"/>
      <sheetName val="ФОРМЫ НОВОГО БИЗНЕС-ПЛАНА 2002 "/>
      <sheetName val="Форма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AD444"/>
  <sheetViews>
    <sheetView zoomScale="70" workbookViewId="0">
      <selection activeCell="C54" sqref="C54"/>
    </sheetView>
  </sheetViews>
  <sheetFormatPr defaultColWidth="9.1796875" defaultRowHeight="13"/>
  <cols>
    <col min="1" max="1" width="63.1796875" style="5" customWidth="1"/>
    <col min="2" max="2" width="18.26953125" style="5" customWidth="1"/>
    <col min="3" max="3" width="12.54296875" style="5" bestFit="1" customWidth="1"/>
    <col min="4" max="28" width="9.1796875" style="5"/>
    <col min="29" max="29" width="9.1796875" style="6"/>
    <col min="30" max="16384" width="9.1796875" style="5"/>
  </cols>
  <sheetData>
    <row r="1" spans="1:29" ht="14.5" thickBot="1">
      <c r="A1" s="4" t="s">
        <v>0</v>
      </c>
      <c r="B1" s="66" t="e">
        <f>#REF!</f>
        <v>#REF!</v>
      </c>
      <c r="C1" s="66"/>
      <c r="D1" s="66"/>
      <c r="E1" s="66"/>
    </row>
    <row r="2" spans="1:29" ht="14.5" thickBot="1">
      <c r="A2" s="4" t="s">
        <v>139</v>
      </c>
      <c r="B2" s="67"/>
      <c r="C2" s="68"/>
      <c r="D2" s="68"/>
      <c r="E2" s="69"/>
    </row>
    <row r="3" spans="1:29" ht="14.5" thickBot="1">
      <c r="A3" s="4" t="s">
        <v>3</v>
      </c>
      <c r="B3" s="70" t="s">
        <v>160</v>
      </c>
      <c r="C3" s="71"/>
      <c r="D3" s="71"/>
      <c r="E3" s="72"/>
    </row>
    <row r="5" spans="1:29" ht="50.25" customHeight="1" thickBot="1">
      <c r="A5" s="7" t="s">
        <v>140</v>
      </c>
      <c r="B5" s="7" t="s">
        <v>106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  <c r="S5" s="8">
        <v>2026</v>
      </c>
      <c r="T5" s="8">
        <v>2027</v>
      </c>
      <c r="U5" s="8">
        <v>2028</v>
      </c>
      <c r="V5" s="8">
        <v>2029</v>
      </c>
      <c r="W5" s="8">
        <v>2030</v>
      </c>
      <c r="X5" s="8">
        <v>2031</v>
      </c>
      <c r="Y5" s="8">
        <v>2032</v>
      </c>
      <c r="Z5" s="8">
        <v>2033</v>
      </c>
      <c r="AA5" s="8">
        <v>2034</v>
      </c>
      <c r="AB5" s="8">
        <v>2035</v>
      </c>
    </row>
    <row r="6" spans="1:29" ht="16" thickTop="1">
      <c r="A6" s="9" t="s">
        <v>141</v>
      </c>
      <c r="B6" s="9" t="s">
        <v>159</v>
      </c>
      <c r="C6" s="10">
        <f t="shared" ref="C6:AB6" si="0">SUM(C7:C10)</f>
        <v>0</v>
      </c>
      <c r="D6" s="10">
        <f t="shared" si="0"/>
        <v>0</v>
      </c>
      <c r="E6" s="10">
        <f t="shared" si="0"/>
        <v>0</v>
      </c>
      <c r="F6" s="10">
        <f t="shared" si="0"/>
        <v>0</v>
      </c>
      <c r="G6" s="10">
        <f t="shared" si="0"/>
        <v>0</v>
      </c>
      <c r="H6" s="10">
        <f t="shared" si="0"/>
        <v>0</v>
      </c>
      <c r="I6" s="10">
        <f t="shared" si="0"/>
        <v>0</v>
      </c>
      <c r="J6" s="10">
        <f t="shared" si="0"/>
        <v>0</v>
      </c>
      <c r="K6" s="10">
        <f t="shared" si="0"/>
        <v>0</v>
      </c>
      <c r="L6" s="10">
        <f t="shared" si="0"/>
        <v>0</v>
      </c>
      <c r="M6" s="10">
        <f t="shared" si="0"/>
        <v>0</v>
      </c>
      <c r="N6" s="10">
        <f t="shared" si="0"/>
        <v>0</v>
      </c>
      <c r="O6" s="10">
        <f t="shared" si="0"/>
        <v>0</v>
      </c>
      <c r="P6" s="10">
        <f t="shared" si="0"/>
        <v>0</v>
      </c>
      <c r="Q6" s="10">
        <f t="shared" si="0"/>
        <v>0</v>
      </c>
      <c r="R6" s="10">
        <f t="shared" si="0"/>
        <v>0</v>
      </c>
      <c r="S6" s="10">
        <f t="shared" si="0"/>
        <v>0</v>
      </c>
      <c r="T6" s="10">
        <f t="shared" si="0"/>
        <v>0</v>
      </c>
      <c r="U6" s="10">
        <f t="shared" si="0"/>
        <v>0</v>
      </c>
      <c r="V6" s="10">
        <f t="shared" si="0"/>
        <v>0</v>
      </c>
      <c r="W6" s="10">
        <f t="shared" si="0"/>
        <v>0</v>
      </c>
      <c r="X6" s="10">
        <f t="shared" si="0"/>
        <v>0</v>
      </c>
      <c r="Y6" s="10">
        <f t="shared" si="0"/>
        <v>0</v>
      </c>
      <c r="Z6" s="10">
        <f t="shared" si="0"/>
        <v>0</v>
      </c>
      <c r="AA6" s="10">
        <f t="shared" si="0"/>
        <v>0</v>
      </c>
      <c r="AB6" s="10">
        <f t="shared" si="0"/>
        <v>0</v>
      </c>
      <c r="AC6" s="11">
        <f>SUM(C6:AB6)</f>
        <v>0</v>
      </c>
    </row>
    <row r="7" spans="1:29">
      <c r="A7" s="12" t="s">
        <v>142</v>
      </c>
      <c r="B7" s="12" t="s">
        <v>159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9">
      <c r="A8" s="12" t="s">
        <v>143</v>
      </c>
      <c r="B8" s="12" t="s">
        <v>159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9">
      <c r="A9" s="12" t="s">
        <v>144</v>
      </c>
      <c r="B9" s="12" t="s">
        <v>159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9">
      <c r="A10" s="12" t="s">
        <v>145</v>
      </c>
      <c r="B10" s="12" t="s">
        <v>159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9" ht="15.5">
      <c r="A11" s="14" t="s">
        <v>146</v>
      </c>
      <c r="B11" s="14" t="s">
        <v>159</v>
      </c>
      <c r="C11" s="15">
        <f t="shared" ref="C11:AB11" si="1">SUM(C12:C13)</f>
        <v>0</v>
      </c>
      <c r="D11" s="15">
        <f t="shared" si="1"/>
        <v>0</v>
      </c>
      <c r="E11" s="15">
        <f t="shared" si="1"/>
        <v>0</v>
      </c>
      <c r="F11" s="15">
        <f t="shared" si="1"/>
        <v>0</v>
      </c>
      <c r="G11" s="15">
        <f t="shared" si="1"/>
        <v>0</v>
      </c>
      <c r="H11" s="15">
        <f t="shared" si="1"/>
        <v>0</v>
      </c>
      <c r="I11" s="15">
        <f t="shared" si="1"/>
        <v>0</v>
      </c>
      <c r="J11" s="15">
        <f t="shared" si="1"/>
        <v>0</v>
      </c>
      <c r="K11" s="15">
        <f t="shared" si="1"/>
        <v>0</v>
      </c>
      <c r="L11" s="15">
        <f t="shared" si="1"/>
        <v>0</v>
      </c>
      <c r="M11" s="15">
        <f t="shared" si="1"/>
        <v>0</v>
      </c>
      <c r="N11" s="15">
        <f t="shared" si="1"/>
        <v>0</v>
      </c>
      <c r="O11" s="15">
        <f t="shared" si="1"/>
        <v>0</v>
      </c>
      <c r="P11" s="15">
        <f t="shared" si="1"/>
        <v>0</v>
      </c>
      <c r="Q11" s="15">
        <f t="shared" si="1"/>
        <v>0</v>
      </c>
      <c r="R11" s="15">
        <f t="shared" si="1"/>
        <v>0</v>
      </c>
      <c r="S11" s="15">
        <f t="shared" si="1"/>
        <v>0</v>
      </c>
      <c r="T11" s="15">
        <f t="shared" si="1"/>
        <v>0</v>
      </c>
      <c r="U11" s="15">
        <f t="shared" si="1"/>
        <v>0</v>
      </c>
      <c r="V11" s="15">
        <f t="shared" si="1"/>
        <v>0</v>
      </c>
      <c r="W11" s="15">
        <f t="shared" si="1"/>
        <v>0</v>
      </c>
      <c r="X11" s="15">
        <f t="shared" si="1"/>
        <v>0</v>
      </c>
      <c r="Y11" s="15">
        <f t="shared" si="1"/>
        <v>0</v>
      </c>
      <c r="Z11" s="15">
        <f t="shared" si="1"/>
        <v>0</v>
      </c>
      <c r="AA11" s="15">
        <f t="shared" si="1"/>
        <v>0</v>
      </c>
      <c r="AB11" s="15">
        <f t="shared" si="1"/>
        <v>0</v>
      </c>
      <c r="AC11" s="11">
        <f>SUM(C11:AB11)</f>
        <v>0</v>
      </c>
    </row>
    <row r="12" spans="1:29">
      <c r="A12" s="12" t="s">
        <v>147</v>
      </c>
      <c r="B12" s="12" t="s">
        <v>159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9">
      <c r="A13" s="16" t="s">
        <v>162</v>
      </c>
      <c r="B13" s="12" t="s">
        <v>159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9">
      <c r="A14" s="12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9" ht="15.5">
      <c r="A15" s="14" t="s">
        <v>5</v>
      </c>
      <c r="B15" s="14" t="s">
        <v>159</v>
      </c>
      <c r="C15" s="15">
        <f t="shared" ref="C15:AB15" si="2">SUM(C16:C21)</f>
        <v>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5">
        <f t="shared" si="2"/>
        <v>0</v>
      </c>
      <c r="O15" s="15">
        <f t="shared" si="2"/>
        <v>0</v>
      </c>
      <c r="P15" s="15">
        <f t="shared" si="2"/>
        <v>0</v>
      </c>
      <c r="Q15" s="15">
        <f t="shared" si="2"/>
        <v>0</v>
      </c>
      <c r="R15" s="15">
        <f t="shared" si="2"/>
        <v>0</v>
      </c>
      <c r="S15" s="15">
        <f t="shared" si="2"/>
        <v>0</v>
      </c>
      <c r="T15" s="15">
        <f t="shared" si="2"/>
        <v>0</v>
      </c>
      <c r="U15" s="15">
        <f t="shared" si="2"/>
        <v>0</v>
      </c>
      <c r="V15" s="15">
        <f t="shared" si="2"/>
        <v>0</v>
      </c>
      <c r="W15" s="15">
        <f t="shared" si="2"/>
        <v>0</v>
      </c>
      <c r="X15" s="15">
        <f t="shared" si="2"/>
        <v>0</v>
      </c>
      <c r="Y15" s="15">
        <f t="shared" si="2"/>
        <v>0</v>
      </c>
      <c r="Z15" s="15">
        <f t="shared" si="2"/>
        <v>0</v>
      </c>
      <c r="AA15" s="15">
        <f t="shared" si="2"/>
        <v>0</v>
      </c>
      <c r="AB15" s="15">
        <f t="shared" si="2"/>
        <v>0</v>
      </c>
      <c r="AC15" s="11">
        <f>SUM(C15:AB15)</f>
        <v>0</v>
      </c>
    </row>
    <row r="16" spans="1:29">
      <c r="A16" s="17" t="s">
        <v>164</v>
      </c>
      <c r="B16" s="12" t="s">
        <v>159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9">
      <c r="A17" s="12" t="s">
        <v>165</v>
      </c>
      <c r="B17" s="12" t="s">
        <v>159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9">
      <c r="A18" s="12" t="s">
        <v>148</v>
      </c>
      <c r="B18" s="12" t="s">
        <v>159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9">
      <c r="A19" s="12" t="s">
        <v>168</v>
      </c>
      <c r="B19" s="12" t="s">
        <v>159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9">
      <c r="A20" s="12" t="s">
        <v>149</v>
      </c>
      <c r="B20" s="12" t="s">
        <v>159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9">
      <c r="A21" s="18" t="s">
        <v>166</v>
      </c>
      <c r="B21" s="12" t="s">
        <v>159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9" ht="15.5">
      <c r="A22" s="14" t="s">
        <v>150</v>
      </c>
      <c r="B22" s="14" t="s">
        <v>159</v>
      </c>
      <c r="C22" s="15">
        <f t="shared" ref="C22:AB22" si="3">SUM(C23:C26)</f>
        <v>0</v>
      </c>
      <c r="D22" s="15">
        <f t="shared" si="3"/>
        <v>0</v>
      </c>
      <c r="E22" s="15">
        <f t="shared" si="3"/>
        <v>0</v>
      </c>
      <c r="F22" s="15">
        <f t="shared" si="3"/>
        <v>0</v>
      </c>
      <c r="G22" s="15">
        <f t="shared" si="3"/>
        <v>0</v>
      </c>
      <c r="H22" s="15">
        <f t="shared" si="3"/>
        <v>0</v>
      </c>
      <c r="I22" s="15">
        <f t="shared" si="3"/>
        <v>0</v>
      </c>
      <c r="J22" s="15">
        <f t="shared" si="3"/>
        <v>0</v>
      </c>
      <c r="K22" s="15">
        <f t="shared" si="3"/>
        <v>0</v>
      </c>
      <c r="L22" s="15">
        <f t="shared" si="3"/>
        <v>0</v>
      </c>
      <c r="M22" s="15">
        <f t="shared" si="3"/>
        <v>0</v>
      </c>
      <c r="N22" s="15">
        <f t="shared" si="3"/>
        <v>0</v>
      </c>
      <c r="O22" s="15">
        <f t="shared" si="3"/>
        <v>0</v>
      </c>
      <c r="P22" s="15">
        <f t="shared" si="3"/>
        <v>0</v>
      </c>
      <c r="Q22" s="15">
        <f t="shared" si="3"/>
        <v>0</v>
      </c>
      <c r="R22" s="15">
        <f t="shared" si="3"/>
        <v>0</v>
      </c>
      <c r="S22" s="15">
        <f t="shared" si="3"/>
        <v>0</v>
      </c>
      <c r="T22" s="15">
        <f t="shared" si="3"/>
        <v>0</v>
      </c>
      <c r="U22" s="15">
        <f t="shared" si="3"/>
        <v>0</v>
      </c>
      <c r="V22" s="15">
        <f t="shared" si="3"/>
        <v>0</v>
      </c>
      <c r="W22" s="15">
        <f t="shared" si="3"/>
        <v>0</v>
      </c>
      <c r="X22" s="15">
        <f t="shared" si="3"/>
        <v>0</v>
      </c>
      <c r="Y22" s="15">
        <f t="shared" si="3"/>
        <v>0</v>
      </c>
      <c r="Z22" s="15">
        <f t="shared" si="3"/>
        <v>0</v>
      </c>
      <c r="AA22" s="15">
        <f t="shared" si="3"/>
        <v>0</v>
      </c>
      <c r="AB22" s="15">
        <f t="shared" si="3"/>
        <v>0</v>
      </c>
      <c r="AC22" s="11">
        <f>SUM(C22:AB22)</f>
        <v>0</v>
      </c>
    </row>
    <row r="23" spans="1:29">
      <c r="A23" s="12" t="s">
        <v>151</v>
      </c>
      <c r="B23" s="12" t="s">
        <v>159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9">
      <c r="A24" s="12" t="s">
        <v>152</v>
      </c>
      <c r="B24" s="12" t="s">
        <v>159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9">
      <c r="A25" s="12" t="s">
        <v>153</v>
      </c>
      <c r="B25" s="12" t="s">
        <v>159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9">
      <c r="A26" s="12" t="s">
        <v>169</v>
      </c>
      <c r="B26" s="12" t="s">
        <v>159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9" ht="15.5">
      <c r="A27" s="19" t="s">
        <v>154</v>
      </c>
      <c r="B27" s="12" t="s">
        <v>159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1">
        <f>SUM(C27:AB27)</f>
        <v>0</v>
      </c>
    </row>
    <row r="28" spans="1:29">
      <c r="A28" s="12"/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9" ht="15.5">
      <c r="A29" s="14" t="s">
        <v>6</v>
      </c>
      <c r="B29" s="14" t="s">
        <v>159</v>
      </c>
      <c r="C29" s="15">
        <f t="shared" ref="C29:AB29" si="4">C6+C11-C15-C22-C27</f>
        <v>0</v>
      </c>
      <c r="D29" s="15">
        <f t="shared" si="4"/>
        <v>0</v>
      </c>
      <c r="E29" s="15">
        <f t="shared" si="4"/>
        <v>0</v>
      </c>
      <c r="F29" s="15">
        <f t="shared" si="4"/>
        <v>0</v>
      </c>
      <c r="G29" s="15">
        <f t="shared" si="4"/>
        <v>0</v>
      </c>
      <c r="H29" s="15">
        <f t="shared" si="4"/>
        <v>0</v>
      </c>
      <c r="I29" s="15">
        <f t="shared" si="4"/>
        <v>0</v>
      </c>
      <c r="J29" s="15">
        <f t="shared" si="4"/>
        <v>0</v>
      </c>
      <c r="K29" s="15">
        <f t="shared" si="4"/>
        <v>0</v>
      </c>
      <c r="L29" s="15">
        <f t="shared" si="4"/>
        <v>0</v>
      </c>
      <c r="M29" s="15">
        <f t="shared" si="4"/>
        <v>0</v>
      </c>
      <c r="N29" s="15">
        <f t="shared" si="4"/>
        <v>0</v>
      </c>
      <c r="O29" s="15">
        <f t="shared" si="4"/>
        <v>0</v>
      </c>
      <c r="P29" s="15">
        <f t="shared" si="4"/>
        <v>0</v>
      </c>
      <c r="Q29" s="15">
        <f t="shared" si="4"/>
        <v>0</v>
      </c>
      <c r="R29" s="15">
        <f t="shared" si="4"/>
        <v>0</v>
      </c>
      <c r="S29" s="15">
        <f t="shared" si="4"/>
        <v>0</v>
      </c>
      <c r="T29" s="15">
        <f t="shared" si="4"/>
        <v>0</v>
      </c>
      <c r="U29" s="15">
        <f t="shared" si="4"/>
        <v>0</v>
      </c>
      <c r="V29" s="15">
        <f t="shared" si="4"/>
        <v>0</v>
      </c>
      <c r="W29" s="15">
        <f t="shared" si="4"/>
        <v>0</v>
      </c>
      <c r="X29" s="15">
        <f t="shared" si="4"/>
        <v>0</v>
      </c>
      <c r="Y29" s="15">
        <f t="shared" si="4"/>
        <v>0</v>
      </c>
      <c r="Z29" s="15">
        <f t="shared" si="4"/>
        <v>0</v>
      </c>
      <c r="AA29" s="15">
        <f t="shared" si="4"/>
        <v>0</v>
      </c>
      <c r="AB29" s="15">
        <f t="shared" si="4"/>
        <v>0</v>
      </c>
      <c r="AC29" s="11">
        <f>SUM(C29:AB29)</f>
        <v>0</v>
      </c>
    </row>
    <row r="30" spans="1:29">
      <c r="A30" s="20" t="s">
        <v>155</v>
      </c>
      <c r="B30" s="12" t="s">
        <v>159</v>
      </c>
      <c r="C30" s="13">
        <f>IF(C29&lt;0,0,IF(AND(C29&gt;0,B29&lt;0,SUM($C$29:C29)&lt;0),0,IF(SUM($C$29:C29)&lt;=0,0,IF(AND(C29&gt;0,B29&lt;0,SUM($C$29:C29)&gt;0),SUM($C$29:C29)*0.2-SUM(B$30:$C30),IF(AND(B29&gt;0,C29&gt;0,SUM(B$29:$C29)*0.2&lt;=0),C29*0.2+SUM(B$29:$C29)*0.2,C29*0.2)))))</f>
        <v>0</v>
      </c>
      <c r="D30" s="13">
        <f>IF(D29&lt;0,0,IF(AND(D29&gt;0,C29&lt;0,SUM($C$29:D29)&lt;0),0,IF(SUM($C$29:D29)&lt;=0,0,IF(AND(D29&gt;0,C29&lt;0,SUM($C$29:D29)&gt;0),SUM($C$29:D29)*0.2-SUM(C$30:$C30),IF(AND(C29&gt;0,D29&gt;0,SUM(C$29:$C29)*0.2&lt;=0),D29*0.2+SUM(C$29:$C29)*0.2,D29*0.2)))))</f>
        <v>0</v>
      </c>
      <c r="E30" s="13">
        <f>IF(E29&lt;0,0,IF(AND(E29&gt;0,D29&lt;0,SUM($C$29:E29)&lt;0),0,IF(SUM($C$29:E29)&lt;=0,0,IF(AND(E29&gt;0,D29&lt;0,SUM($C$29:E29)&gt;0),SUM($C$29:E29)*0.2-SUM($C$30:D30),IF(AND(D29&gt;0,E29&gt;0,SUM($C$29:D29)*0.2&lt;=0),E29*0.2+SUM($C$29:D29)*0.2,E29*0.2)))))</f>
        <v>0</v>
      </c>
      <c r="F30" s="13">
        <f>IF(F29&lt;0,0,IF(AND(F29&gt;0,E29&lt;0,SUM($C$29:F29)&lt;0),0,IF(SUM($C$29:F29)&lt;=0,0,IF(AND(F29&gt;0,E29&lt;0,SUM($C$29:F29)&gt;0),SUM($C$29:F29)*0.2-SUM($C$30:E30),IF(AND(E29&gt;0,F29&gt;0,SUM($C$29:E29)*0.2&lt;=0),F29*0.2+SUM($C$29:E29)*0.2,F29*0.2)))))</f>
        <v>0</v>
      </c>
      <c r="G30" s="13">
        <f>IF(G29&lt;0,0,IF(AND(G29&gt;0,F29&lt;0,SUM($C$29:G29)&lt;0),0,IF(SUM($C$29:G29)&lt;=0,0,IF(AND(G29&gt;0,F29&lt;0,SUM($C$29:G29)&gt;0),SUM($C$29:G29)*0.2-SUM($C$30:F30),IF(AND(F29&gt;0,G29&gt;0,SUM($C$29:F29)*0.2&lt;=0),G29*0.2+SUM($C$29:F29)*0.2,G29*0.2)))))</f>
        <v>0</v>
      </c>
      <c r="H30" s="13">
        <f>IF(H29&lt;0,0,IF(AND(H29&gt;0,G29&lt;0,SUM($C$29:H29)&lt;0),0,IF(SUM($C$29:H29)&lt;=0,0,IF(AND(H29&gt;0,G29&lt;0,SUM($C$29:H29)&gt;0),SUM($C$29:H29)*0.2-SUM($C$30:G30),IF(AND(G29&gt;0,H29&gt;0,SUM($C$29:G29)*0.2&lt;=0),H29*0.2+SUM($C$29:G29)*0.2,H29*0.2)))))</f>
        <v>0</v>
      </c>
      <c r="I30" s="13">
        <f>IF(I29&lt;0,0,IF(AND(I29&gt;0,H29&lt;0,SUM($C$29:I29)&lt;0),0,IF(SUM($C$29:I29)&lt;=0,0,IF(AND(I29&gt;0,H29&lt;0,SUM($C$29:I29)&gt;0),SUM($C$29:I29)*0.2-SUM($C$30:H30),IF(AND(H29&gt;0,I29&gt;0,SUM($C$29:H29)*0.2&lt;=0),I29*0.2+SUM($C$29:H29)*0.2,I29*0.2)))))</f>
        <v>0</v>
      </c>
      <c r="J30" s="13">
        <f>IF(J29&lt;0,0,IF(AND(J29&gt;0,I29&lt;0,SUM($C$29:J29)&lt;0),0,IF(SUM($C$29:J29)&lt;=0,0,IF(AND(J29&gt;0,I29&lt;0,SUM($C$29:J29)&gt;0),SUM($C$29:J29)*0.2-SUM($C$30:I30),IF(AND(I29&gt;0,J29&gt;0,SUM($C$29:I29)*0.2&lt;=0),J29*0.2+SUM($C$29:I29)*0.2,J29*0.2)))))</f>
        <v>0</v>
      </c>
      <c r="K30" s="13">
        <f>IF(K29&lt;0,0,IF(AND(K29&gt;0,J29&lt;0,SUM($C$29:K29)&lt;0),0,IF(SUM($C$29:K29)&lt;=0,0,IF(AND(K29&gt;0,J29&lt;0,SUM($C$29:K29)&gt;0),SUM($C$29:K29)*0.2-SUM($C$30:J30),IF(AND(J29&gt;0,K29&gt;0,SUM($C$29:J29)*0.2&lt;=0),K29*0.2+SUM($C$29:J29)*0.2,K29*0.2)))))</f>
        <v>0</v>
      </c>
      <c r="L30" s="13">
        <f>IF(L29&lt;0,0,IF(AND(L29&gt;0,K29&lt;0,SUM($C$29:L29)&lt;0),0,IF(SUM($C$29:L29)&lt;=0,0,IF(AND(L29&gt;0,K29&lt;0,SUM($C$29:L29)&gt;0),SUM($C$29:L29)*0.2-SUM($C$30:K30),IF(AND(K29&gt;0,L29&gt;0,SUM($C$29:K29)*0.2&lt;=0),L29*0.2+SUM($C$29:K29)*0.2,L29*0.2)))))</f>
        <v>0</v>
      </c>
      <c r="M30" s="13">
        <f>IF(M29&lt;0,0,IF(AND(M29&gt;0,L29&lt;0,SUM($C$29:M29)&lt;0),0,IF(SUM($C$29:M29)&lt;=0,0,IF(AND(M29&gt;0,L29&lt;0,SUM($C$29:M29)&gt;0),SUM($C$29:M29)*0.2-SUM($C$30:L30),IF(AND(L29&gt;0,M29&gt;0,SUM($C$29:L29)*0.2&lt;=0),M29*0.2+SUM($C$29:L29)*0.2,M29*0.2)))))</f>
        <v>0</v>
      </c>
      <c r="N30" s="13">
        <f>IF(N29&lt;0,0,IF(AND(N29&gt;0,M29&lt;0,SUM($C$29:N29)&lt;0),0,IF(SUM($C$29:N29)&lt;=0,0,IF(AND(N29&gt;0,M29&lt;0,SUM($C$29:N29)&gt;0),SUM($C$29:N29)*0.2-SUM($C$30:M30),IF(AND(M29&gt;0,N29&gt;0,SUM($C$29:M29)*0.2&lt;=0),N29*0.2+SUM($C$29:M29)*0.2,N29*0.2)))))</f>
        <v>0</v>
      </c>
      <c r="O30" s="13">
        <f>IF(O29&lt;0,0,IF(AND(O29&gt;0,N29&lt;0,SUM($C$29:O29)&lt;0),0,IF(SUM($C$29:O29)&lt;=0,0,IF(AND(O29&gt;0,N29&lt;0,SUM($C$29:O29)&gt;0),SUM($C$29:O29)*0.2-SUM($C$30:N30),IF(AND(N29&gt;0,O29&gt;0,SUM($C$29:N29)*0.2&lt;=0),O29*0.2+SUM($C$29:N29)*0.2,O29*0.2)))))</f>
        <v>0</v>
      </c>
      <c r="P30" s="13">
        <f>IF(P29&lt;0,0,IF(AND(P29&gt;0,O29&lt;0,SUM($C$29:P29)&lt;0),0,IF(SUM($C$29:P29)&lt;=0,0,IF(AND(P29&gt;0,O29&lt;0,SUM($C$29:P29)&gt;0),SUM($C$29:P29)*0.2-SUM($C$30:O30),IF(AND(O29&gt;0,P29&gt;0,SUM($C$29:O29)*0.2&lt;=0),P29*0.2+SUM($C$29:O29)*0.2,P29*0.2)))))</f>
        <v>0</v>
      </c>
      <c r="Q30" s="13">
        <f>IF(Q29&lt;0,0,IF(AND(Q29&gt;0,P29&lt;0,SUM($C$29:Q29)&lt;0),0,IF(SUM($C$29:Q29)&lt;=0,0,IF(AND(Q29&gt;0,P29&lt;0,SUM($C$29:Q29)&gt;0),SUM($C$29:Q29)*0.2-SUM($C$30:P30),IF(AND(P29&gt;0,Q29&gt;0,SUM($C$29:P29)*0.2&lt;=0),Q29*0.2+SUM($C$29:P29)*0.2,Q29*0.2)))))</f>
        <v>0</v>
      </c>
      <c r="R30" s="13">
        <f>IF(R29&lt;0,0,IF(AND(R29&gt;0,Q29&lt;0,SUM($C$29:R29)&lt;0),0,IF(SUM($C$29:R29)&lt;=0,0,IF(AND(R29&gt;0,Q29&lt;0,SUM($C$29:R29)&gt;0),SUM($C$29:R29)*0.2-SUM($C$30:Q30),IF(AND(Q29&gt;0,R29&gt;0,SUM($C$29:Q29)*0.2&lt;=0),R29*0.2+SUM($C$29:Q29)*0.2,R29*0.2)))))</f>
        <v>0</v>
      </c>
      <c r="S30" s="13">
        <f>IF(S29&lt;0,0,IF(AND(S29&gt;0,R29&lt;0,SUM($C$29:S29)&lt;0),0,IF(SUM($C$29:S29)&lt;=0,0,IF(AND(S29&gt;0,R29&lt;0,SUM($C$29:S29)&gt;0),SUM($C$29:S29)*0.2-SUM($C$30:R30),IF(AND(R29&gt;0,S29&gt;0,SUM($C$29:R29)*0.2&lt;=0),S29*0.2+SUM($C$29:R29)*0.2,S29*0.2)))))</f>
        <v>0</v>
      </c>
      <c r="T30" s="13">
        <f>IF(T29&lt;0,0,IF(AND(T29&gt;0,S29&lt;0,SUM($C$29:T29)&lt;0),0,IF(SUM($C$29:T29)&lt;=0,0,IF(AND(T29&gt;0,S29&lt;0,SUM($C$29:T29)&gt;0),SUM($C$29:T29)*0.2-SUM($C$30:S30),IF(AND(S29&gt;0,T29&gt;0,SUM($C$29:S29)*0.2&lt;=0),T29*0.2+SUM($C$29:S29)*0.2,T29*0.2)))))</f>
        <v>0</v>
      </c>
      <c r="U30" s="13">
        <f>IF(U29&lt;0,0,IF(AND(U29&gt;0,T29&lt;0,SUM($C$29:U29)&lt;0),0,IF(SUM($C$29:U29)&lt;=0,0,IF(AND(U29&gt;0,T29&lt;0,SUM($C$29:U29)&gt;0),SUM($C$29:U29)*0.2-SUM($C$30:T30),IF(AND(T29&gt;0,U29&gt;0,SUM($C$29:T29)*0.2&lt;=0),U29*0.2+SUM($C$29:T29)*0.2,U29*0.2)))))</f>
        <v>0</v>
      </c>
      <c r="V30" s="13">
        <f>IF(V29&lt;0,0,IF(AND(V29&gt;0,U29&lt;0,SUM($C$29:V29)&lt;0),0,IF(SUM($C$29:V29)&lt;=0,0,IF(AND(V29&gt;0,U29&lt;0,SUM($C$29:V29)&gt;0),SUM($C$29:V29)*0.2-SUM($C$30:U30),IF(AND(U29&gt;0,V29&gt;0,SUM($C$29:U29)*0.2&lt;=0),V29*0.2+SUM($C$29:U29)*0.2,V29*0.2)))))</f>
        <v>0</v>
      </c>
      <c r="W30" s="13">
        <f>IF(W29&lt;0,0,IF(AND(W29&gt;0,V29&lt;0,SUM($C$29:W29)&lt;0),0,IF(SUM($C$29:W29)&lt;=0,0,IF(AND(W29&gt;0,V29&lt;0,SUM($C$29:W29)&gt;0),SUM($C$29:W29)*0.2-SUM($C$30:V30),IF(AND(V29&gt;0,W29&gt;0,SUM($C$29:V29)*0.2&lt;=0),W29*0.2+SUM($C$29:V29)*0.2,W29*0.2)))))</f>
        <v>0</v>
      </c>
      <c r="X30" s="13">
        <f>IF(X29&lt;0,0,IF(AND(X29&gt;0,W29&lt;0,SUM($C$29:X29)&lt;0),0,IF(SUM($C$29:X29)&lt;=0,0,IF(AND(X29&gt;0,W29&lt;0,SUM($C$29:X29)&gt;0),SUM($C$29:X29)*0.2-SUM($C$30:W30),IF(AND(W29&gt;0,X29&gt;0,SUM($C$29:W29)*0.2&lt;=0),X29*0.2+SUM($C$29:W29)*0.2,X29*0.2)))))</f>
        <v>0</v>
      </c>
      <c r="Y30" s="13">
        <f>IF(Y29&lt;0,0,IF(AND(Y29&gt;0,X29&lt;0,SUM($C$29:Y29)&lt;0),0,IF(SUM($C$29:Y29)&lt;=0,0,IF(AND(Y29&gt;0,X29&lt;0,SUM($C$29:Y29)&gt;0),SUM($C$29:Y29)*0.2-SUM($C$30:X30),IF(AND(X29&gt;0,Y29&gt;0,SUM($C$29:X29)*0.2&lt;=0),Y29*0.2+SUM($C$29:X29)*0.2,Y29*0.2)))))</f>
        <v>0</v>
      </c>
      <c r="Z30" s="13">
        <f>IF(Z29&lt;0,0,IF(AND(Z29&gt;0,Y29&lt;0,SUM($C$29:Z29)&lt;0),0,IF(SUM($C$29:Z29)&lt;=0,0,IF(AND(Z29&gt;0,Y29&lt;0,SUM($C$29:Z29)&gt;0),SUM($C$29:Z29)*0.2-SUM($C$30:Y30),IF(AND(Y29&gt;0,Z29&gt;0,SUM($C$29:Y29)*0.2&lt;=0),Z29*0.2+SUM($C$29:Y29)*0.2,Z29*0.2)))))</f>
        <v>0</v>
      </c>
      <c r="AA30" s="13">
        <f>IF(AA29&lt;0,0,IF(AND(AA29&gt;0,Z29&lt;0,SUM($C$29:AA29)&lt;0),0,IF(SUM($C$29:AA29)&lt;=0,0,IF(AND(AA29&gt;0,Z29&lt;0,SUM($C$29:AA29)&gt;0),SUM($C$29:AA29)*0.2-SUM($C$30:Z30),IF(AND(Z29&gt;0,AA29&gt;0,SUM($C$29:Z29)*0.2&lt;=0),AA29*0.2+SUM($C$29:Z29)*0.2,AA29*0.2)))))</f>
        <v>0</v>
      </c>
      <c r="AB30" s="13">
        <f>IF(AB29&lt;0,0,IF(AND(AB29&gt;0,AA29&lt;0,SUM($C$29:AB29)&lt;0),0,IF(SUM($C$29:AB29)&lt;=0,0,IF(AND(AB29&gt;0,AA29&lt;0,SUM($C$29:AB29)&gt;0),SUM($C$29:AB29)*0.2-SUM($C$30:AA30),IF(AND(AA29&gt;0,AB29&gt;0,SUM($C$29:AA29)*0.2&lt;=0),AB29*0.2+SUM($C$29:AA29)*0.2,AB29*0.2)))))</f>
        <v>0</v>
      </c>
    </row>
    <row r="31" spans="1:29" ht="16" thickBot="1">
      <c r="A31" s="21" t="s">
        <v>7</v>
      </c>
      <c r="B31" s="21" t="s">
        <v>159</v>
      </c>
      <c r="C31" s="22">
        <f t="shared" ref="C31:AB31" si="5">C29-C30</f>
        <v>0</v>
      </c>
      <c r="D31" s="22">
        <f t="shared" si="5"/>
        <v>0</v>
      </c>
      <c r="E31" s="22">
        <f t="shared" si="5"/>
        <v>0</v>
      </c>
      <c r="F31" s="22">
        <f t="shared" si="5"/>
        <v>0</v>
      </c>
      <c r="G31" s="22">
        <f t="shared" si="5"/>
        <v>0</v>
      </c>
      <c r="H31" s="22">
        <f t="shared" si="5"/>
        <v>0</v>
      </c>
      <c r="I31" s="22">
        <f t="shared" si="5"/>
        <v>0</v>
      </c>
      <c r="J31" s="22">
        <f t="shared" si="5"/>
        <v>0</v>
      </c>
      <c r="K31" s="22">
        <f t="shared" si="5"/>
        <v>0</v>
      </c>
      <c r="L31" s="22">
        <f t="shared" si="5"/>
        <v>0</v>
      </c>
      <c r="M31" s="22">
        <f t="shared" si="5"/>
        <v>0</v>
      </c>
      <c r="N31" s="22">
        <f t="shared" si="5"/>
        <v>0</v>
      </c>
      <c r="O31" s="22">
        <f t="shared" si="5"/>
        <v>0</v>
      </c>
      <c r="P31" s="22">
        <f t="shared" si="5"/>
        <v>0</v>
      </c>
      <c r="Q31" s="22">
        <f t="shared" si="5"/>
        <v>0</v>
      </c>
      <c r="R31" s="22">
        <f t="shared" si="5"/>
        <v>0</v>
      </c>
      <c r="S31" s="22">
        <f t="shared" si="5"/>
        <v>0</v>
      </c>
      <c r="T31" s="22">
        <f t="shared" si="5"/>
        <v>0</v>
      </c>
      <c r="U31" s="22">
        <f t="shared" si="5"/>
        <v>0</v>
      </c>
      <c r="V31" s="22">
        <f t="shared" si="5"/>
        <v>0</v>
      </c>
      <c r="W31" s="22">
        <f t="shared" si="5"/>
        <v>0</v>
      </c>
      <c r="X31" s="22">
        <f t="shared" si="5"/>
        <v>0</v>
      </c>
      <c r="Y31" s="22">
        <f t="shared" si="5"/>
        <v>0</v>
      </c>
      <c r="Z31" s="22">
        <f t="shared" si="5"/>
        <v>0</v>
      </c>
      <c r="AA31" s="22">
        <f t="shared" si="5"/>
        <v>0</v>
      </c>
      <c r="AB31" s="22">
        <f t="shared" si="5"/>
        <v>0</v>
      </c>
      <c r="AC31" s="11">
        <f>SUM(C31:AB31)</f>
        <v>0</v>
      </c>
    </row>
    <row r="32" spans="1:29" ht="14" thickTop="1" thickBot="1">
      <c r="A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9" ht="16" thickTop="1">
      <c r="A33" s="25" t="s">
        <v>163</v>
      </c>
      <c r="B33" s="26" t="s">
        <v>159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11">
        <f>SUM(C33:AB33)</f>
        <v>0</v>
      </c>
    </row>
    <row r="34" spans="1:29">
      <c r="A34" s="28" t="s">
        <v>16</v>
      </c>
      <c r="B34" s="28" t="s">
        <v>159</v>
      </c>
      <c r="C34" s="29">
        <f t="shared" ref="C34:AB34" si="6">C33*(1/((1+$B$47)^(C5-$C$5)))</f>
        <v>0</v>
      </c>
      <c r="D34" s="29">
        <f t="shared" si="6"/>
        <v>0</v>
      </c>
      <c r="E34" s="29">
        <f t="shared" si="6"/>
        <v>0</v>
      </c>
      <c r="F34" s="29">
        <f t="shared" si="6"/>
        <v>0</v>
      </c>
      <c r="G34" s="29">
        <f t="shared" si="6"/>
        <v>0</v>
      </c>
      <c r="H34" s="29">
        <f t="shared" si="6"/>
        <v>0</v>
      </c>
      <c r="I34" s="29">
        <f t="shared" si="6"/>
        <v>0</v>
      </c>
      <c r="J34" s="29">
        <f t="shared" si="6"/>
        <v>0</v>
      </c>
      <c r="K34" s="29">
        <f t="shared" si="6"/>
        <v>0</v>
      </c>
      <c r="L34" s="29">
        <f t="shared" si="6"/>
        <v>0</v>
      </c>
      <c r="M34" s="29">
        <f t="shared" si="6"/>
        <v>0</v>
      </c>
      <c r="N34" s="29">
        <f t="shared" si="6"/>
        <v>0</v>
      </c>
      <c r="O34" s="29">
        <f t="shared" si="6"/>
        <v>0</v>
      </c>
      <c r="P34" s="29">
        <f t="shared" si="6"/>
        <v>0</v>
      </c>
      <c r="Q34" s="29">
        <f t="shared" si="6"/>
        <v>0</v>
      </c>
      <c r="R34" s="29">
        <f t="shared" si="6"/>
        <v>0</v>
      </c>
      <c r="S34" s="29">
        <f t="shared" si="6"/>
        <v>0</v>
      </c>
      <c r="T34" s="29">
        <f t="shared" si="6"/>
        <v>0</v>
      </c>
      <c r="U34" s="29">
        <f t="shared" si="6"/>
        <v>0</v>
      </c>
      <c r="V34" s="29">
        <f t="shared" si="6"/>
        <v>0</v>
      </c>
      <c r="W34" s="29">
        <f t="shared" si="6"/>
        <v>0</v>
      </c>
      <c r="X34" s="29">
        <f t="shared" si="6"/>
        <v>0</v>
      </c>
      <c r="Y34" s="29">
        <f t="shared" si="6"/>
        <v>0</v>
      </c>
      <c r="Z34" s="29">
        <f t="shared" si="6"/>
        <v>0</v>
      </c>
      <c r="AA34" s="29">
        <f t="shared" si="6"/>
        <v>0</v>
      </c>
      <c r="AB34" s="29">
        <f t="shared" si="6"/>
        <v>0</v>
      </c>
    </row>
    <row r="35" spans="1:29" ht="13.5" thickBot="1">
      <c r="A35" s="30" t="s">
        <v>17</v>
      </c>
      <c r="B35" s="30" t="s">
        <v>159</v>
      </c>
      <c r="C35" s="31">
        <f>C34</f>
        <v>0</v>
      </c>
      <c r="D35" s="31">
        <f t="shared" ref="D35:AB35" si="7">C35+D34</f>
        <v>0</v>
      </c>
      <c r="E35" s="31">
        <f t="shared" si="7"/>
        <v>0</v>
      </c>
      <c r="F35" s="31">
        <f t="shared" si="7"/>
        <v>0</v>
      </c>
      <c r="G35" s="31">
        <f t="shared" si="7"/>
        <v>0</v>
      </c>
      <c r="H35" s="31">
        <f t="shared" si="7"/>
        <v>0</v>
      </c>
      <c r="I35" s="31">
        <f t="shared" si="7"/>
        <v>0</v>
      </c>
      <c r="J35" s="31">
        <f t="shared" si="7"/>
        <v>0</v>
      </c>
      <c r="K35" s="31">
        <f t="shared" si="7"/>
        <v>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  <c r="U35" s="31">
        <f t="shared" si="7"/>
        <v>0</v>
      </c>
      <c r="V35" s="31">
        <f t="shared" si="7"/>
        <v>0</v>
      </c>
      <c r="W35" s="31">
        <f t="shared" si="7"/>
        <v>0</v>
      </c>
      <c r="X35" s="31">
        <f t="shared" si="7"/>
        <v>0</v>
      </c>
      <c r="Y35" s="31">
        <f t="shared" si="7"/>
        <v>0</v>
      </c>
      <c r="Z35" s="31">
        <f t="shared" si="7"/>
        <v>0</v>
      </c>
      <c r="AA35" s="31">
        <f t="shared" si="7"/>
        <v>0</v>
      </c>
      <c r="AB35" s="31">
        <f t="shared" si="7"/>
        <v>0</v>
      </c>
    </row>
    <row r="36" spans="1:29" ht="13.5" thickTop="1">
      <c r="A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9" ht="15.5">
      <c r="A37" s="32" t="s">
        <v>9</v>
      </c>
      <c r="B37" s="33" t="s">
        <v>159</v>
      </c>
      <c r="C37" s="34">
        <f t="shared" ref="C37:AB37" si="8">C31+C27-C33</f>
        <v>0</v>
      </c>
      <c r="D37" s="34">
        <f t="shared" si="8"/>
        <v>0</v>
      </c>
      <c r="E37" s="34">
        <f t="shared" si="8"/>
        <v>0</v>
      </c>
      <c r="F37" s="34">
        <f t="shared" si="8"/>
        <v>0</v>
      </c>
      <c r="G37" s="34">
        <f t="shared" si="8"/>
        <v>0</v>
      </c>
      <c r="H37" s="34">
        <f t="shared" si="8"/>
        <v>0</v>
      </c>
      <c r="I37" s="34">
        <f t="shared" si="8"/>
        <v>0</v>
      </c>
      <c r="J37" s="34">
        <f t="shared" si="8"/>
        <v>0</v>
      </c>
      <c r="K37" s="34">
        <f t="shared" si="8"/>
        <v>0</v>
      </c>
      <c r="L37" s="34">
        <f t="shared" si="8"/>
        <v>0</v>
      </c>
      <c r="M37" s="34">
        <f t="shared" si="8"/>
        <v>0</v>
      </c>
      <c r="N37" s="34">
        <f t="shared" si="8"/>
        <v>0</v>
      </c>
      <c r="O37" s="34">
        <f t="shared" si="8"/>
        <v>0</v>
      </c>
      <c r="P37" s="34">
        <f t="shared" si="8"/>
        <v>0</v>
      </c>
      <c r="Q37" s="34">
        <f t="shared" si="8"/>
        <v>0</v>
      </c>
      <c r="R37" s="34">
        <f t="shared" si="8"/>
        <v>0</v>
      </c>
      <c r="S37" s="34">
        <f t="shared" si="8"/>
        <v>0</v>
      </c>
      <c r="T37" s="34">
        <f t="shared" si="8"/>
        <v>0</v>
      </c>
      <c r="U37" s="34">
        <f t="shared" si="8"/>
        <v>0</v>
      </c>
      <c r="V37" s="34">
        <f t="shared" si="8"/>
        <v>0</v>
      </c>
      <c r="W37" s="34">
        <f t="shared" si="8"/>
        <v>0</v>
      </c>
      <c r="X37" s="34">
        <f t="shared" si="8"/>
        <v>0</v>
      </c>
      <c r="Y37" s="34">
        <f t="shared" si="8"/>
        <v>0</v>
      </c>
      <c r="Z37" s="34">
        <f t="shared" si="8"/>
        <v>0</v>
      </c>
      <c r="AA37" s="34">
        <f t="shared" si="8"/>
        <v>0</v>
      </c>
      <c r="AB37" s="34">
        <f t="shared" si="8"/>
        <v>0</v>
      </c>
    </row>
    <row r="38" spans="1:29" ht="15.5">
      <c r="A38" s="32" t="s">
        <v>10</v>
      </c>
      <c r="B38" s="33" t="s">
        <v>159</v>
      </c>
      <c r="C38" s="34">
        <f>C37</f>
        <v>0</v>
      </c>
      <c r="D38" s="34">
        <f t="shared" ref="D38:AB38" si="9">D37+C38</f>
        <v>0</v>
      </c>
      <c r="E38" s="34">
        <f t="shared" si="9"/>
        <v>0</v>
      </c>
      <c r="F38" s="34">
        <f t="shared" si="9"/>
        <v>0</v>
      </c>
      <c r="G38" s="34">
        <f t="shared" si="9"/>
        <v>0</v>
      </c>
      <c r="H38" s="34">
        <f t="shared" si="9"/>
        <v>0</v>
      </c>
      <c r="I38" s="34">
        <f t="shared" si="9"/>
        <v>0</v>
      </c>
      <c r="J38" s="34">
        <f t="shared" si="9"/>
        <v>0</v>
      </c>
      <c r="K38" s="34">
        <f t="shared" si="9"/>
        <v>0</v>
      </c>
      <c r="L38" s="34">
        <f t="shared" si="9"/>
        <v>0</v>
      </c>
      <c r="M38" s="34">
        <f t="shared" si="9"/>
        <v>0</v>
      </c>
      <c r="N38" s="34">
        <f t="shared" si="9"/>
        <v>0</v>
      </c>
      <c r="O38" s="34">
        <f t="shared" si="9"/>
        <v>0</v>
      </c>
      <c r="P38" s="34">
        <f t="shared" si="9"/>
        <v>0</v>
      </c>
      <c r="Q38" s="34">
        <f t="shared" si="9"/>
        <v>0</v>
      </c>
      <c r="R38" s="34">
        <f t="shared" si="9"/>
        <v>0</v>
      </c>
      <c r="S38" s="34">
        <f t="shared" si="9"/>
        <v>0</v>
      </c>
      <c r="T38" s="34">
        <f t="shared" si="9"/>
        <v>0</v>
      </c>
      <c r="U38" s="34">
        <f t="shared" si="9"/>
        <v>0</v>
      </c>
      <c r="V38" s="34">
        <f t="shared" si="9"/>
        <v>0</v>
      </c>
      <c r="W38" s="34">
        <f t="shared" si="9"/>
        <v>0</v>
      </c>
      <c r="X38" s="34">
        <f t="shared" si="9"/>
        <v>0</v>
      </c>
      <c r="Y38" s="34">
        <f t="shared" si="9"/>
        <v>0</v>
      </c>
      <c r="Z38" s="34">
        <f t="shared" si="9"/>
        <v>0</v>
      </c>
      <c r="AA38" s="34">
        <f t="shared" si="9"/>
        <v>0</v>
      </c>
      <c r="AB38" s="34">
        <f t="shared" si="9"/>
        <v>0</v>
      </c>
      <c r="AC38" s="11">
        <f>SUM(C38:AB38)</f>
        <v>0</v>
      </c>
    </row>
    <row r="39" spans="1:29" ht="15.5">
      <c r="A39" s="32" t="s">
        <v>11</v>
      </c>
      <c r="B39" s="33" t="s">
        <v>159</v>
      </c>
      <c r="C39" s="34">
        <f t="shared" ref="C39:AB39" si="10">C37*(1/((1+$B$47)^(C5-$C$5)))</f>
        <v>0</v>
      </c>
      <c r="D39" s="34">
        <f t="shared" si="10"/>
        <v>0</v>
      </c>
      <c r="E39" s="34">
        <f t="shared" si="10"/>
        <v>0</v>
      </c>
      <c r="F39" s="34">
        <f t="shared" si="10"/>
        <v>0</v>
      </c>
      <c r="G39" s="34">
        <f t="shared" si="10"/>
        <v>0</v>
      </c>
      <c r="H39" s="34">
        <f t="shared" si="10"/>
        <v>0</v>
      </c>
      <c r="I39" s="34">
        <f t="shared" si="10"/>
        <v>0</v>
      </c>
      <c r="J39" s="34">
        <f t="shared" si="10"/>
        <v>0</v>
      </c>
      <c r="K39" s="34">
        <f t="shared" si="10"/>
        <v>0</v>
      </c>
      <c r="L39" s="34">
        <f t="shared" si="10"/>
        <v>0</v>
      </c>
      <c r="M39" s="34">
        <f t="shared" si="10"/>
        <v>0</v>
      </c>
      <c r="N39" s="34">
        <f t="shared" si="10"/>
        <v>0</v>
      </c>
      <c r="O39" s="34">
        <f t="shared" si="10"/>
        <v>0</v>
      </c>
      <c r="P39" s="34">
        <f t="shared" si="10"/>
        <v>0</v>
      </c>
      <c r="Q39" s="34">
        <f t="shared" si="10"/>
        <v>0</v>
      </c>
      <c r="R39" s="34">
        <f t="shared" si="10"/>
        <v>0</v>
      </c>
      <c r="S39" s="34">
        <f t="shared" si="10"/>
        <v>0</v>
      </c>
      <c r="T39" s="34">
        <f t="shared" si="10"/>
        <v>0</v>
      </c>
      <c r="U39" s="34">
        <f t="shared" si="10"/>
        <v>0</v>
      </c>
      <c r="V39" s="34">
        <f t="shared" si="10"/>
        <v>0</v>
      </c>
      <c r="W39" s="34">
        <f t="shared" si="10"/>
        <v>0</v>
      </c>
      <c r="X39" s="34">
        <f t="shared" si="10"/>
        <v>0</v>
      </c>
      <c r="Y39" s="34">
        <f t="shared" si="10"/>
        <v>0</v>
      </c>
      <c r="Z39" s="34">
        <f t="shared" si="10"/>
        <v>0</v>
      </c>
      <c r="AA39" s="34">
        <f t="shared" si="10"/>
        <v>0</v>
      </c>
      <c r="AB39" s="34">
        <f t="shared" si="10"/>
        <v>0</v>
      </c>
    </row>
    <row r="40" spans="1:29" ht="15.5">
      <c r="A40" s="32" t="s">
        <v>170</v>
      </c>
      <c r="B40" s="33" t="s">
        <v>159</v>
      </c>
      <c r="C40" s="34">
        <f>C39</f>
        <v>0</v>
      </c>
      <c r="D40" s="34">
        <f t="shared" ref="D40:AB40" si="11">D39+C40</f>
        <v>0</v>
      </c>
      <c r="E40" s="34">
        <f t="shared" si="11"/>
        <v>0</v>
      </c>
      <c r="F40" s="34">
        <f t="shared" si="11"/>
        <v>0</v>
      </c>
      <c r="G40" s="34">
        <f t="shared" si="11"/>
        <v>0</v>
      </c>
      <c r="H40" s="34">
        <f t="shared" si="11"/>
        <v>0</v>
      </c>
      <c r="I40" s="34">
        <f t="shared" si="11"/>
        <v>0</v>
      </c>
      <c r="J40" s="34">
        <f t="shared" si="11"/>
        <v>0</v>
      </c>
      <c r="K40" s="34">
        <f t="shared" si="11"/>
        <v>0</v>
      </c>
      <c r="L40" s="34">
        <f t="shared" si="11"/>
        <v>0</v>
      </c>
      <c r="M40" s="34">
        <f t="shared" si="11"/>
        <v>0</v>
      </c>
      <c r="N40" s="34">
        <f t="shared" si="11"/>
        <v>0</v>
      </c>
      <c r="O40" s="34">
        <f t="shared" si="11"/>
        <v>0</v>
      </c>
      <c r="P40" s="34">
        <f t="shared" si="11"/>
        <v>0</v>
      </c>
      <c r="Q40" s="34">
        <f t="shared" si="11"/>
        <v>0</v>
      </c>
      <c r="R40" s="34">
        <f t="shared" si="11"/>
        <v>0</v>
      </c>
      <c r="S40" s="34">
        <f t="shared" si="11"/>
        <v>0</v>
      </c>
      <c r="T40" s="34">
        <f t="shared" si="11"/>
        <v>0</v>
      </c>
      <c r="U40" s="34">
        <f t="shared" si="11"/>
        <v>0</v>
      </c>
      <c r="V40" s="34">
        <f t="shared" si="11"/>
        <v>0</v>
      </c>
      <c r="W40" s="34">
        <f t="shared" si="11"/>
        <v>0</v>
      </c>
      <c r="X40" s="34">
        <f t="shared" si="11"/>
        <v>0</v>
      </c>
      <c r="Y40" s="34">
        <f t="shared" si="11"/>
        <v>0</v>
      </c>
      <c r="Z40" s="34">
        <f t="shared" si="11"/>
        <v>0</v>
      </c>
      <c r="AA40" s="34">
        <f t="shared" si="11"/>
        <v>0</v>
      </c>
      <c r="AB40" s="34">
        <f t="shared" si="11"/>
        <v>0</v>
      </c>
      <c r="AC40" s="11">
        <f>SUM(C40:AB40)</f>
        <v>0</v>
      </c>
    </row>
    <row r="41" spans="1:29" ht="15.5">
      <c r="A41" s="32" t="s">
        <v>12</v>
      </c>
      <c r="B41" s="33"/>
      <c r="C41" s="34">
        <f>IF(C40=0,0,IF(SUM(C43:$AB43)&gt;0,C42,IF(C40&lt;0,1,C33/(C31+C27))))</f>
        <v>0</v>
      </c>
      <c r="D41" s="34">
        <f>IF(AND(C41=0,D40=0),0,IF(SUM(D43:$AB43)&gt;0,D42-C42,IF(C40*D40&gt;0,IF(D40&gt;0,0,D42-C42),IF(C40-D40=0,0,IF(AND(C40=0,D40&lt;0),1,C40/(C40-D40)*(D42-C42))))))</f>
        <v>0</v>
      </c>
      <c r="E41" s="34">
        <f>IF(AND(D41=0,E40=0),0,IF(SUM(E43:$AB43)&gt;0,E42-D42,IF(D40*E40&gt;0,IF(E40&gt;0,0,E42-D42),IF(D40-E40=0,0,IF(AND(D40=0,E40&lt;0),1,D40/(D40-E40)*(E42-D42))))))</f>
        <v>0</v>
      </c>
      <c r="F41" s="34">
        <f>IF(AND(E41=0,F40=0),0,IF(SUM(F43:$AB43)&gt;0,F42-E42,IF(E40*F40&gt;0,IF(F40&gt;0,0,F42-E42),IF(E40-F40=0,0,IF(AND(E40=0,F40&lt;0),1,E40/(E40-F40)*(F42-E42))))))</f>
        <v>0</v>
      </c>
      <c r="G41" s="34">
        <f>IF(AND(F41=0,G40=0),0,IF(SUM(G43:$AB43)&gt;0,G42-F42,IF(F40*G40&gt;0,IF(G40&gt;0,0,G42-F42),IF(F40-G40=0,0,IF(AND(F40=0,G40&lt;0),1,F40/(F40-G40)*(G42-F42))))))</f>
        <v>0</v>
      </c>
      <c r="H41" s="34">
        <f>IF(AND(G41=0,H40=0),0,IF(SUM(H43:$AB43)&gt;0,H42-G42,IF(G40*H40&gt;0,IF(H40&gt;0,0,H42-G42),IF(G40-H40=0,0,IF(AND(G40=0,H40&lt;0),1,G40/(G40-H40)*(H42-G42))))))</f>
        <v>0</v>
      </c>
      <c r="I41" s="34">
        <f>IF(AND(H41=0,I40=0),0,IF(SUM(I43:$AB43)&gt;0,I42-H42,IF(H40*I40&gt;0,IF(I40&gt;0,0,I42-H42),IF(H40-I40=0,0,IF(AND(H40=0,I40&lt;0),1,H40/(H40-I40)*(I42-H42))))))</f>
        <v>0</v>
      </c>
      <c r="J41" s="34">
        <f>IF(AND(I41=0,J40=0),0,IF(SUM(J43:$AB43)&gt;0,J42-I42,IF(I40*J40&gt;0,IF(J40&gt;0,0,J42-I42),IF(I40-J40=0,0,IF(AND(I40=0,J40&lt;0),1,I40/(I40-J40)*(J42-I42))))))</f>
        <v>0</v>
      </c>
      <c r="K41" s="34">
        <f>IF(AND(J41=0,K40=0),0,IF(SUM(K43:$AB43)&gt;0,K42-J42,IF(J40*K40&gt;0,IF(K40&gt;0,0,K42-J42),IF(J40-K40=0,0,IF(AND(J40=0,K40&lt;0),1,J40/(J40-K40)*(K42-J42))))))</f>
        <v>0</v>
      </c>
      <c r="L41" s="34">
        <f>IF(AND(K41=0,L40=0),0,IF(SUM(L43:$AB43)&gt;0,L42-K42,IF(K40*L40&gt;0,IF(L40&gt;0,0,L42-K42),IF(K40-L40=0,0,IF(AND(K40=0,L40&lt;0),1,K40/(K40-L40)*(L42-K42))))))</f>
        <v>0</v>
      </c>
      <c r="M41" s="34">
        <f>IF(AND(L41=0,M40=0),0,IF(SUM(M43:$AB43)&gt;0,M42-L42,IF(L40*M40&gt;0,IF(M40&gt;0,0,M42-L42),IF(L40-M40=0,0,IF(AND(L40=0,M40&lt;0),1,L40/(L40-M40)*(M42-L42))))))</f>
        <v>0</v>
      </c>
      <c r="N41" s="34">
        <f>IF(AND(M41=0,N40=0),0,IF(SUM(N43:$AB43)&gt;0,N42-M42,IF(M40*N40&gt;0,IF(N40&gt;0,0,N42-M42),IF(M40-N40=0,0,IF(AND(M40=0,N40&lt;0),1,M40/(M40-N40)*(N42-M42))))))</f>
        <v>0</v>
      </c>
      <c r="O41" s="34">
        <f>IF(AND(N41=0,O40=0),0,IF(SUM(O43:$AB43)&gt;0,O42-N42,IF(N40*O40&gt;0,IF(O40&gt;0,0,O42-N42),IF(N40-O40=0,0,IF(AND(N40=0,O40&lt;0),1,N40/(N40-O40)*(O42-N42))))))</f>
        <v>0</v>
      </c>
      <c r="P41" s="34">
        <f>IF(AND(O41=0,P40=0),0,IF(SUM(P43:$AB43)&gt;0,P42-O42,IF(O40*P40&gt;0,IF(P40&gt;0,0,P42-O42),IF(O40-P40=0,0,IF(AND(O40=0,P40&lt;0),1,O40/(O40-P40)*(P42-O42))))))</f>
        <v>0</v>
      </c>
      <c r="Q41" s="34">
        <f>IF(AND(P41=0,Q40=0),0,IF(SUM(Q43:$AB43)&gt;0,Q42-P42,IF(P40*Q40&gt;0,IF(Q40&gt;0,0,Q42-P42),IF(P40-Q40=0,0,IF(AND(P40=0,Q40&lt;0),1,P40/(P40-Q40)*(Q42-P42))))))</f>
        <v>0</v>
      </c>
      <c r="R41" s="34">
        <f>IF(AND(Q41=0,R40=0),0,IF(SUM(R43:$AB43)&gt;0,R42-Q42,IF(Q40*R40&gt;0,IF(R40&gt;0,0,R42-Q42),IF(Q40-R40=0,0,IF(AND(Q40=0,R40&lt;0),1,Q40/(Q40-R40)*(R42-Q42))))))</f>
        <v>0</v>
      </c>
      <c r="S41" s="34">
        <f>IF(AND(R41=0,S40=0),0,IF(SUM(S43:$AB43)&gt;0,S42-R42,IF(R40*S40&gt;0,IF(S40&gt;0,0,S42-R42),IF(R40-S40=0,0,IF(AND(R40=0,S40&lt;0),1,R40/(R40-S40)*(S42-R42))))))</f>
        <v>0</v>
      </c>
      <c r="T41" s="34">
        <f>IF(AND(S41=0,T40=0),0,IF(SUM(T43:$AB43)&gt;0,T42-S42,IF(S40*T40&gt;0,IF(T40&gt;0,0,T42-S42),IF(S40-T40=0,0,IF(AND(S40=0,T40&lt;0),1,S40/(S40-T40)*(T42-S42))))))</f>
        <v>0</v>
      </c>
      <c r="U41" s="34">
        <f>IF(AND(T41=0,U40=0),0,IF(SUM(U43:$AB43)&gt;0,U42-T42,IF(T40*U40&gt;0,IF(U40&gt;0,0,U42-T42),IF(T40-U40=0,0,IF(AND(T40=0,U40&lt;0),1,T40/(T40-U40)*(U42-T42))))))</f>
        <v>0</v>
      </c>
      <c r="V41" s="34">
        <f>IF(AND(U41=0,V40=0),0,IF(SUM(V43:$AB43)&gt;0,V42-U42,IF(U40*V40&gt;0,IF(V40&gt;0,0,V42-U42),IF(U40-V40=0,0,IF(AND(U40=0,V40&lt;0),1,U40/(U40-V40)*(V42-U42))))))</f>
        <v>0</v>
      </c>
      <c r="W41" s="34">
        <f>IF(AND(V41=0,W40=0),0,IF(SUM(W43:$AB43)&gt;0,W42-V42,IF(V40*W40&gt;0,IF(W40&gt;0,0,W42-V42),IF(V40-W40=0,0,IF(AND(V40=0,W40&lt;0),1,V40/(V40-W40)*(W42-V42))))))</f>
        <v>0</v>
      </c>
      <c r="X41" s="34">
        <f>IF(AND(W41=0,X40=0),0,IF(SUM(X43:$AB43)&gt;0,X42-W42,IF(W40*X40&gt;0,IF(X40&gt;0,0,X42-W42),IF(W40-X40=0,0,IF(AND(W40=0,X40&lt;0),1,W40/(W40-X40)*(X42-W42))))))</f>
        <v>0</v>
      </c>
      <c r="Y41" s="34">
        <f>IF(AND(X41=0,Y40=0),0,IF(SUM(Y43:$AB43)&gt;0,Y42-X42,IF(X40*Y40&gt;0,IF(Y40&gt;0,0,Y42-X42),IF(X40-Y40=0,0,IF(AND(X40=0,Y40&lt;0),1,X40/(X40-Y40)*(Y42-X42))))))</f>
        <v>0</v>
      </c>
      <c r="Z41" s="34">
        <f>IF(AND(Y41=0,Z40=0),0,IF(SUM(Z43:$AB43)&gt;0,Z42-Y42,IF(Y40*Z40&gt;0,IF(Z40&gt;0,0,Z42-Y42),IF(Y40-Z40=0,0,IF(AND(Y40=0,Z40&lt;0),1,Y40/(Y40-Z40)*(Z42-Y42))))))</f>
        <v>0</v>
      </c>
      <c r="AA41" s="34">
        <f>IF(AND(Z41=0,AA40=0),0,IF(SUM(AA43:$AB43)&gt;0,AA42-Z42,IF(Z40*AA40&gt;0,IF(AA40&gt;0,0,AA42-Z42),IF(Z40-AA40=0,0,IF(AND(Z40=0,AA40&lt;0),1,Z40/(Z40-AA40)*(AA42-Z42))))))</f>
        <v>0</v>
      </c>
      <c r="AB41" s="34">
        <f>IF(AND(AA41=0,AB40=0),0,IF(SUM(AB43:$AB43)&gt;0,AB42-AA42,IF(AA40*AB40&gt;0,IF(AB40&gt;0,0,AB42-AA42),IF(AA40-AB40=0,0,IF(AND(AA40=0,AB40&lt;0),1,AA40/(AA40-AB40)*(AB42-AA42))))))</f>
        <v>0</v>
      </c>
    </row>
    <row r="42" spans="1:29">
      <c r="A42" s="35" t="s">
        <v>156</v>
      </c>
      <c r="B42" s="36"/>
      <c r="C42" s="37">
        <f>IF(C37=0,0,1)</f>
        <v>0</v>
      </c>
      <c r="D42" s="37">
        <f t="shared" ref="D42:AB42" si="12">IF(AND(C42=0,D37=0),0,IF(AND(C42=0,D37&lt;&gt;0),1,C42+1))</f>
        <v>0</v>
      </c>
      <c r="E42" s="37">
        <f t="shared" si="12"/>
        <v>0</v>
      </c>
      <c r="F42" s="37">
        <f t="shared" si="12"/>
        <v>0</v>
      </c>
      <c r="G42" s="37">
        <f t="shared" si="12"/>
        <v>0</v>
      </c>
      <c r="H42" s="37">
        <f t="shared" si="12"/>
        <v>0</v>
      </c>
      <c r="I42" s="37">
        <f t="shared" si="12"/>
        <v>0</v>
      </c>
      <c r="J42" s="37">
        <f t="shared" si="12"/>
        <v>0</v>
      </c>
      <c r="K42" s="37">
        <f t="shared" si="12"/>
        <v>0</v>
      </c>
      <c r="L42" s="37">
        <f t="shared" si="12"/>
        <v>0</v>
      </c>
      <c r="M42" s="37">
        <f t="shared" si="12"/>
        <v>0</v>
      </c>
      <c r="N42" s="37">
        <f t="shared" si="12"/>
        <v>0</v>
      </c>
      <c r="O42" s="37">
        <f t="shared" si="12"/>
        <v>0</v>
      </c>
      <c r="P42" s="37">
        <f t="shared" si="12"/>
        <v>0</v>
      </c>
      <c r="Q42" s="37">
        <f t="shared" si="12"/>
        <v>0</v>
      </c>
      <c r="R42" s="37">
        <f t="shared" si="12"/>
        <v>0</v>
      </c>
      <c r="S42" s="37">
        <f t="shared" si="12"/>
        <v>0</v>
      </c>
      <c r="T42" s="37">
        <f t="shared" si="12"/>
        <v>0</v>
      </c>
      <c r="U42" s="37">
        <f t="shared" si="12"/>
        <v>0</v>
      </c>
      <c r="V42" s="37">
        <f t="shared" si="12"/>
        <v>0</v>
      </c>
      <c r="W42" s="37">
        <f t="shared" si="12"/>
        <v>0</v>
      </c>
      <c r="X42" s="37">
        <f t="shared" si="12"/>
        <v>0</v>
      </c>
      <c r="Y42" s="37">
        <f t="shared" si="12"/>
        <v>0</v>
      </c>
      <c r="Z42" s="37">
        <f t="shared" si="12"/>
        <v>0</v>
      </c>
      <c r="AA42" s="37">
        <f t="shared" si="12"/>
        <v>0</v>
      </c>
      <c r="AB42" s="37">
        <f t="shared" si="12"/>
        <v>0</v>
      </c>
    </row>
    <row r="43" spans="1:29" hidden="1">
      <c r="C43" s="38">
        <f t="shared" ref="C43:AB43" si="13">IF(C40&lt;0,1,0)</f>
        <v>0</v>
      </c>
      <c r="D43" s="38">
        <f t="shared" si="13"/>
        <v>0</v>
      </c>
      <c r="E43" s="38">
        <f t="shared" si="13"/>
        <v>0</v>
      </c>
      <c r="F43" s="38">
        <f t="shared" si="13"/>
        <v>0</v>
      </c>
      <c r="G43" s="38">
        <f t="shared" si="13"/>
        <v>0</v>
      </c>
      <c r="H43" s="38">
        <f t="shared" si="13"/>
        <v>0</v>
      </c>
      <c r="I43" s="38">
        <f t="shared" si="13"/>
        <v>0</v>
      </c>
      <c r="J43" s="38">
        <f t="shared" si="13"/>
        <v>0</v>
      </c>
      <c r="K43" s="38">
        <f t="shared" si="13"/>
        <v>0</v>
      </c>
      <c r="L43" s="38">
        <f t="shared" si="13"/>
        <v>0</v>
      </c>
      <c r="M43" s="38">
        <f t="shared" si="13"/>
        <v>0</v>
      </c>
      <c r="N43" s="38">
        <f t="shared" si="13"/>
        <v>0</v>
      </c>
      <c r="O43" s="38">
        <f t="shared" si="13"/>
        <v>0</v>
      </c>
      <c r="P43" s="38">
        <f t="shared" si="13"/>
        <v>0</v>
      </c>
      <c r="Q43" s="38">
        <f t="shared" si="13"/>
        <v>0</v>
      </c>
      <c r="R43" s="38">
        <f t="shared" si="13"/>
        <v>0</v>
      </c>
      <c r="S43" s="38">
        <f t="shared" si="13"/>
        <v>0</v>
      </c>
      <c r="T43" s="38">
        <f t="shared" si="13"/>
        <v>0</v>
      </c>
      <c r="U43" s="38">
        <f t="shared" si="13"/>
        <v>0</v>
      </c>
      <c r="V43" s="38">
        <f t="shared" si="13"/>
        <v>0</v>
      </c>
      <c r="W43" s="38">
        <f t="shared" si="13"/>
        <v>0</v>
      </c>
      <c r="X43" s="38">
        <f t="shared" si="13"/>
        <v>0</v>
      </c>
      <c r="Y43" s="38">
        <f t="shared" si="13"/>
        <v>0</v>
      </c>
      <c r="Z43" s="38">
        <f t="shared" si="13"/>
        <v>0</v>
      </c>
      <c r="AA43" s="38">
        <f t="shared" si="13"/>
        <v>0</v>
      </c>
      <c r="AB43" s="38">
        <f t="shared" si="13"/>
        <v>0</v>
      </c>
    </row>
    <row r="44" spans="1:29">
      <c r="A44" s="39" t="s">
        <v>161</v>
      </c>
    </row>
    <row r="46" spans="1:29" ht="16" thickBot="1">
      <c r="D46" s="40" t="s">
        <v>157</v>
      </c>
    </row>
    <row r="47" spans="1:29" ht="20.5" thickTop="1">
      <c r="A47" s="41" t="s">
        <v>4</v>
      </c>
      <c r="B47" s="42">
        <v>0.15</v>
      </c>
      <c r="D47" s="73" t="s">
        <v>167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5"/>
    </row>
    <row r="48" spans="1:29" ht="18" customHeight="1">
      <c r="A48" s="82" t="s">
        <v>13</v>
      </c>
      <c r="B48" s="82"/>
      <c r="D48" s="7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8"/>
    </row>
    <row r="49" spans="1:30" ht="20">
      <c r="A49" s="41" t="s">
        <v>18</v>
      </c>
      <c r="B49" s="43">
        <f>AB40</f>
        <v>0</v>
      </c>
      <c r="D49" s="76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8"/>
    </row>
    <row r="50" spans="1:30" ht="20">
      <c r="A50" s="41" t="s">
        <v>158</v>
      </c>
      <c r="B50" s="43">
        <f>IF(B49&lt;0,"Не окуп.",SUM(C41:AB41))</f>
        <v>0</v>
      </c>
      <c r="D50" s="76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8"/>
    </row>
    <row r="51" spans="1:30" ht="20">
      <c r="A51" s="41" t="s">
        <v>14</v>
      </c>
      <c r="B51" s="44" t="str">
        <f>IF(AND(C37&gt;0,COUNTIF(D37:AB37,"&gt;=0")=19),"Беск. выс.",IF(OR(B49&lt;=0,ISERROR(IRR(C37:AB37))),"нет",IF((1+IRR(C37:AB37))-1&gt;10000%,"Беск. выс.",(1+IRR(C37:AB37))-1)))</f>
        <v>нет</v>
      </c>
      <c r="D51" s="76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8"/>
    </row>
    <row r="52" spans="1:30" ht="20.5" thickBot="1">
      <c r="A52" s="45" t="s">
        <v>15</v>
      </c>
      <c r="B52" s="43">
        <f>IF(AB35&lt;&gt;0,B49/AB35+1,0)</f>
        <v>0</v>
      </c>
      <c r="D52" s="79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1"/>
    </row>
    <row r="53" spans="1:30" ht="13.5" thickTop="1"/>
    <row r="55" spans="1:30">
      <c r="C55" s="46">
        <f t="shared" ref="C55:AB55" si="14">-C14</f>
        <v>0</v>
      </c>
      <c r="D55" s="46">
        <f t="shared" si="14"/>
        <v>0</v>
      </c>
      <c r="E55" s="46">
        <f t="shared" si="14"/>
        <v>0</v>
      </c>
      <c r="F55" s="46">
        <f t="shared" si="14"/>
        <v>0</v>
      </c>
      <c r="G55" s="46">
        <f t="shared" si="14"/>
        <v>0</v>
      </c>
      <c r="H55" s="46">
        <f t="shared" si="14"/>
        <v>0</v>
      </c>
      <c r="I55" s="46">
        <f t="shared" si="14"/>
        <v>0</v>
      </c>
      <c r="J55" s="46">
        <f t="shared" si="14"/>
        <v>0</v>
      </c>
      <c r="K55" s="46">
        <f t="shared" si="14"/>
        <v>0</v>
      </c>
      <c r="L55" s="46">
        <f t="shared" si="14"/>
        <v>0</v>
      </c>
      <c r="M55" s="46">
        <f t="shared" si="14"/>
        <v>0</v>
      </c>
      <c r="N55" s="46">
        <f t="shared" si="14"/>
        <v>0</v>
      </c>
      <c r="O55" s="46">
        <f t="shared" si="14"/>
        <v>0</v>
      </c>
      <c r="P55" s="46">
        <f t="shared" si="14"/>
        <v>0</v>
      </c>
      <c r="Q55" s="46">
        <f t="shared" si="14"/>
        <v>0</v>
      </c>
      <c r="R55" s="46">
        <f t="shared" si="14"/>
        <v>0</v>
      </c>
      <c r="S55" s="46">
        <f t="shared" si="14"/>
        <v>0</v>
      </c>
      <c r="T55" s="46">
        <f t="shared" si="14"/>
        <v>0</v>
      </c>
      <c r="U55" s="46">
        <f t="shared" si="14"/>
        <v>0</v>
      </c>
      <c r="V55" s="46">
        <f t="shared" si="14"/>
        <v>0</v>
      </c>
      <c r="W55" s="46">
        <f t="shared" si="14"/>
        <v>0</v>
      </c>
      <c r="X55" s="46">
        <f t="shared" si="14"/>
        <v>0</v>
      </c>
      <c r="Y55" s="46">
        <f t="shared" si="14"/>
        <v>0</v>
      </c>
      <c r="Z55" s="46">
        <f t="shared" si="14"/>
        <v>0</v>
      </c>
      <c r="AA55" s="46">
        <f t="shared" si="14"/>
        <v>0</v>
      </c>
      <c r="AB55" s="46">
        <f t="shared" si="14"/>
        <v>0</v>
      </c>
      <c r="AC55" s="5"/>
      <c r="AD55" s="6"/>
    </row>
    <row r="56" spans="1:30">
      <c r="C56" s="46">
        <f t="shared" ref="C56:AB56" si="15">-C32</f>
        <v>0</v>
      </c>
      <c r="D56" s="46">
        <f t="shared" si="15"/>
        <v>0</v>
      </c>
      <c r="E56" s="46">
        <f t="shared" si="15"/>
        <v>0</v>
      </c>
      <c r="F56" s="46">
        <f t="shared" si="15"/>
        <v>0</v>
      </c>
      <c r="G56" s="46">
        <f t="shared" si="15"/>
        <v>0</v>
      </c>
      <c r="H56" s="46">
        <f t="shared" si="15"/>
        <v>0</v>
      </c>
      <c r="I56" s="46">
        <f t="shared" si="15"/>
        <v>0</v>
      </c>
      <c r="J56" s="46">
        <f t="shared" si="15"/>
        <v>0</v>
      </c>
      <c r="K56" s="46">
        <f t="shared" si="15"/>
        <v>0</v>
      </c>
      <c r="L56" s="46">
        <f t="shared" si="15"/>
        <v>0</v>
      </c>
      <c r="M56" s="46">
        <f t="shared" si="15"/>
        <v>0</v>
      </c>
      <c r="N56" s="46">
        <f t="shared" si="15"/>
        <v>0</v>
      </c>
      <c r="O56" s="46">
        <f t="shared" si="15"/>
        <v>0</v>
      </c>
      <c r="P56" s="46">
        <f t="shared" si="15"/>
        <v>0</v>
      </c>
      <c r="Q56" s="46">
        <f t="shared" si="15"/>
        <v>0</v>
      </c>
      <c r="R56" s="46">
        <f t="shared" si="15"/>
        <v>0</v>
      </c>
      <c r="S56" s="46">
        <f t="shared" si="15"/>
        <v>0</v>
      </c>
      <c r="T56" s="46">
        <f t="shared" si="15"/>
        <v>0</v>
      </c>
      <c r="U56" s="46">
        <f t="shared" si="15"/>
        <v>0</v>
      </c>
      <c r="V56" s="46">
        <f t="shared" si="15"/>
        <v>0</v>
      </c>
      <c r="W56" s="46">
        <f t="shared" si="15"/>
        <v>0</v>
      </c>
      <c r="X56" s="46">
        <f t="shared" si="15"/>
        <v>0</v>
      </c>
      <c r="Y56" s="46">
        <f t="shared" si="15"/>
        <v>0</v>
      </c>
      <c r="Z56" s="46">
        <f t="shared" si="15"/>
        <v>0</v>
      </c>
      <c r="AA56" s="46">
        <f t="shared" si="15"/>
        <v>0</v>
      </c>
      <c r="AB56" s="46">
        <f t="shared" si="15"/>
        <v>0</v>
      </c>
      <c r="AC56" s="5"/>
      <c r="AD56" s="6"/>
    </row>
    <row r="57" spans="1:30">
      <c r="C57" s="46">
        <f t="shared" ref="C57:AB57" si="16">-C21</f>
        <v>0</v>
      </c>
      <c r="D57" s="46">
        <f t="shared" si="16"/>
        <v>0</v>
      </c>
      <c r="E57" s="46">
        <f t="shared" si="16"/>
        <v>0</v>
      </c>
      <c r="F57" s="46">
        <f t="shared" si="16"/>
        <v>0</v>
      </c>
      <c r="G57" s="46">
        <f t="shared" si="16"/>
        <v>0</v>
      </c>
      <c r="H57" s="46">
        <f t="shared" si="16"/>
        <v>0</v>
      </c>
      <c r="I57" s="46">
        <f t="shared" si="16"/>
        <v>0</v>
      </c>
      <c r="J57" s="46">
        <f t="shared" si="16"/>
        <v>0</v>
      </c>
      <c r="K57" s="46">
        <f t="shared" si="16"/>
        <v>0</v>
      </c>
      <c r="L57" s="46">
        <f t="shared" si="16"/>
        <v>0</v>
      </c>
      <c r="M57" s="46">
        <f t="shared" si="16"/>
        <v>0</v>
      </c>
      <c r="N57" s="46">
        <f t="shared" si="16"/>
        <v>0</v>
      </c>
      <c r="O57" s="46">
        <f t="shared" si="16"/>
        <v>0</v>
      </c>
      <c r="P57" s="46">
        <f t="shared" si="16"/>
        <v>0</v>
      </c>
      <c r="Q57" s="46">
        <f t="shared" si="16"/>
        <v>0</v>
      </c>
      <c r="R57" s="46">
        <f t="shared" si="16"/>
        <v>0</v>
      </c>
      <c r="S57" s="46">
        <f t="shared" si="16"/>
        <v>0</v>
      </c>
      <c r="T57" s="46">
        <f t="shared" si="16"/>
        <v>0</v>
      </c>
      <c r="U57" s="46">
        <f t="shared" si="16"/>
        <v>0</v>
      </c>
      <c r="V57" s="46">
        <f t="shared" si="16"/>
        <v>0</v>
      </c>
      <c r="W57" s="46">
        <f t="shared" si="16"/>
        <v>0</v>
      </c>
      <c r="X57" s="46">
        <f t="shared" si="16"/>
        <v>0</v>
      </c>
      <c r="Y57" s="46">
        <f t="shared" si="16"/>
        <v>0</v>
      </c>
      <c r="Z57" s="46">
        <f t="shared" si="16"/>
        <v>0</v>
      </c>
      <c r="AA57" s="46">
        <f t="shared" si="16"/>
        <v>0</v>
      </c>
      <c r="AB57" s="46">
        <f t="shared" si="16"/>
        <v>0</v>
      </c>
      <c r="AC57" s="5"/>
      <c r="AD57" s="6"/>
    </row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</sheetData>
  <mergeCells count="5">
    <mergeCell ref="B1:E1"/>
    <mergeCell ref="B2:E2"/>
    <mergeCell ref="B3:E3"/>
    <mergeCell ref="D47:O52"/>
    <mergeCell ref="A48:B48"/>
  </mergeCells>
  <phoneticPr fontId="12" type="noConversion"/>
  <conditionalFormatting sqref="K421:M423">
    <cfRule type="expression" dxfId="3" priority="1" stopIfTrue="1">
      <formula>K$9=1</formula>
    </cfRule>
  </conditionalFormatting>
  <conditionalFormatting sqref="D421:J421">
    <cfRule type="expression" dxfId="2" priority="2" stopIfTrue="1">
      <formula>C$9=1</formula>
    </cfRule>
  </conditionalFormatting>
  <conditionalFormatting sqref="D371">
    <cfRule type="expression" dxfId="1" priority="3" stopIfTrue="1">
      <formula>$C$371="Не окуп."</formula>
    </cfRule>
  </conditionalFormatting>
  <conditionalFormatting sqref="C378:C380">
    <cfRule type="cellIs" dxfId="0" priority="4" stopIfTrue="1" operator="equal">
      <formula>0</formula>
    </cfRule>
  </conditionalFormatting>
  <dataValidations count="1">
    <dataValidation type="list" allowBlank="1" showInputMessage="1" showErrorMessage="1" sqref="C5:G5" xr:uid="{00000000-0002-0000-0000-000000000000}">
      <formula1>GTM</formula1>
    </dataValidation>
  </dataValidations>
  <pageMargins left="0.75" right="0.75" top="1" bottom="1" header="0.5" footer="0.5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G379"/>
  <sheetViews>
    <sheetView workbookViewId="0"/>
  </sheetViews>
  <sheetFormatPr defaultColWidth="9.1796875" defaultRowHeight="13"/>
  <cols>
    <col min="1" max="1" width="57.26953125" style="2" customWidth="1"/>
    <col min="2" max="4" width="9.1796875" style="2"/>
    <col min="5" max="5" width="10.7265625" style="1" customWidth="1"/>
    <col min="6" max="6" width="29.1796875" style="2" bestFit="1" customWidth="1"/>
    <col min="7" max="16384" width="9.1796875" style="2"/>
  </cols>
  <sheetData>
    <row r="1" spans="1:7">
      <c r="A1" s="2" t="s">
        <v>19</v>
      </c>
      <c r="C1" s="2" t="s">
        <v>20</v>
      </c>
      <c r="D1" s="2" t="s">
        <v>21</v>
      </c>
      <c r="E1" s="47"/>
      <c r="F1" s="48"/>
    </row>
    <row r="2" spans="1:7">
      <c r="A2" s="2" t="s">
        <v>1</v>
      </c>
      <c r="B2" s="2" t="s">
        <v>22</v>
      </c>
      <c r="C2" s="2">
        <v>2009</v>
      </c>
      <c r="D2" s="2">
        <v>1</v>
      </c>
      <c r="E2" s="49"/>
      <c r="F2" s="50" t="s">
        <v>111</v>
      </c>
      <c r="G2" s="50" t="s">
        <v>107</v>
      </c>
    </row>
    <row r="3" spans="1:7">
      <c r="A3" s="2" t="s">
        <v>23</v>
      </c>
      <c r="B3" s="2" t="s">
        <v>24</v>
      </c>
      <c r="C3" s="2">
        <v>2010</v>
      </c>
      <c r="D3" s="2">
        <v>2</v>
      </c>
      <c r="E3" s="51"/>
      <c r="F3" s="3" t="s">
        <v>114</v>
      </c>
      <c r="G3" s="52" t="s">
        <v>108</v>
      </c>
    </row>
    <row r="4" spans="1:7">
      <c r="A4" s="2" t="s">
        <v>2</v>
      </c>
      <c r="B4" s="2" t="s">
        <v>25</v>
      </c>
      <c r="C4" s="2">
        <v>2011</v>
      </c>
      <c r="D4" s="2">
        <v>3</v>
      </c>
      <c r="E4" s="53"/>
      <c r="F4" s="3" t="s">
        <v>115</v>
      </c>
      <c r="G4" s="52" t="s">
        <v>109</v>
      </c>
    </row>
    <row r="5" spans="1:7">
      <c r="A5" s="2" t="s">
        <v>26</v>
      </c>
      <c r="B5" s="2" t="s">
        <v>27</v>
      </c>
      <c r="C5" s="2">
        <v>2012</v>
      </c>
      <c r="D5" s="2">
        <v>4</v>
      </c>
      <c r="E5" s="51"/>
      <c r="F5" s="3" t="s">
        <v>116</v>
      </c>
      <c r="G5" s="52" t="s">
        <v>112</v>
      </c>
    </row>
    <row r="6" spans="1:7">
      <c r="A6" s="2" t="s">
        <v>28</v>
      </c>
      <c r="B6" s="2" t="s">
        <v>29</v>
      </c>
      <c r="C6" s="2">
        <v>2013</v>
      </c>
      <c r="D6" s="2">
        <v>5</v>
      </c>
      <c r="E6" s="53"/>
      <c r="F6" s="3" t="s">
        <v>117</v>
      </c>
      <c r="G6" s="52" t="s">
        <v>113</v>
      </c>
    </row>
    <row r="7" spans="1:7">
      <c r="A7" s="2" t="s">
        <v>30</v>
      </c>
      <c r="B7" s="2" t="s">
        <v>31</v>
      </c>
      <c r="D7" s="2">
        <v>6</v>
      </c>
      <c r="E7" s="53"/>
      <c r="F7" s="3" t="s">
        <v>8</v>
      </c>
      <c r="G7" s="52" t="s">
        <v>110</v>
      </c>
    </row>
    <row r="8" spans="1:7">
      <c r="A8" s="2" t="s">
        <v>32</v>
      </c>
      <c r="B8" s="2" t="s">
        <v>33</v>
      </c>
      <c r="D8" s="2">
        <v>7</v>
      </c>
      <c r="E8" s="53"/>
      <c r="G8" s="52"/>
    </row>
    <row r="9" spans="1:7">
      <c r="A9" s="2" t="s">
        <v>34</v>
      </c>
      <c r="B9" s="2" t="s">
        <v>35</v>
      </c>
      <c r="D9" s="2">
        <v>8</v>
      </c>
      <c r="E9" s="53"/>
      <c r="F9" s="48"/>
      <c r="G9" s="52"/>
    </row>
    <row r="10" spans="1:7">
      <c r="A10" s="2" t="s">
        <v>36</v>
      </c>
      <c r="B10" s="2" t="s">
        <v>37</v>
      </c>
      <c r="D10" s="2">
        <v>9</v>
      </c>
      <c r="E10" s="53"/>
      <c r="F10" s="48"/>
    </row>
    <row r="11" spans="1:7">
      <c r="A11" s="2" t="s">
        <v>38</v>
      </c>
      <c r="B11" s="2" t="s">
        <v>39</v>
      </c>
      <c r="D11" s="2">
        <v>10</v>
      </c>
    </row>
    <row r="12" spans="1:7">
      <c r="A12" s="2" t="s">
        <v>40</v>
      </c>
      <c r="B12" s="2" t="s">
        <v>41</v>
      </c>
      <c r="D12" s="2">
        <v>11</v>
      </c>
    </row>
    <row r="13" spans="1:7">
      <c r="A13" s="2" t="s">
        <v>42</v>
      </c>
      <c r="B13" s="2" t="s">
        <v>43</v>
      </c>
      <c r="D13" s="2">
        <v>12</v>
      </c>
    </row>
    <row r="14" spans="1:7">
      <c r="A14" s="2" t="s">
        <v>44</v>
      </c>
      <c r="B14" s="2" t="s">
        <v>45</v>
      </c>
      <c r="C14" s="2" t="s">
        <v>105</v>
      </c>
      <c r="F14" s="2" t="s">
        <v>120</v>
      </c>
    </row>
    <row r="15" spans="1:7">
      <c r="A15" s="2" t="s">
        <v>46</v>
      </c>
      <c r="B15" s="2" t="s">
        <v>47</v>
      </c>
      <c r="C15" s="2" t="s">
        <v>119</v>
      </c>
      <c r="F15" s="54" t="s">
        <v>121</v>
      </c>
    </row>
    <row r="16" spans="1:7">
      <c r="A16" s="2" t="s">
        <v>48</v>
      </c>
      <c r="B16" s="2" t="s">
        <v>49</v>
      </c>
      <c r="C16" s="2" t="s">
        <v>118</v>
      </c>
      <c r="F16" s="54" t="s">
        <v>122</v>
      </c>
    </row>
    <row r="17" spans="1:6">
      <c r="A17" s="2" t="s">
        <v>50</v>
      </c>
      <c r="B17" s="2" t="s">
        <v>51</v>
      </c>
      <c r="F17" s="54" t="s">
        <v>123</v>
      </c>
    </row>
    <row r="18" spans="1:6">
      <c r="A18" s="2" t="s">
        <v>52</v>
      </c>
      <c r="B18" s="2" t="s">
        <v>53</v>
      </c>
      <c r="F18" s="55" t="s">
        <v>124</v>
      </c>
    </row>
    <row r="19" spans="1:6">
      <c r="A19" s="2" t="s">
        <v>54</v>
      </c>
      <c r="B19" s="2" t="s">
        <v>55</v>
      </c>
      <c r="F19" s="55" t="s">
        <v>125</v>
      </c>
    </row>
    <row r="20" spans="1:6">
      <c r="A20" s="2" t="s">
        <v>56</v>
      </c>
      <c r="B20" s="2" t="s">
        <v>57</v>
      </c>
      <c r="F20" s="55" t="s">
        <v>126</v>
      </c>
    </row>
    <row r="21" spans="1:6">
      <c r="A21" s="2" t="s">
        <v>58</v>
      </c>
      <c r="B21" s="2" t="s">
        <v>59</v>
      </c>
      <c r="F21" s="55" t="s">
        <v>127</v>
      </c>
    </row>
    <row r="22" spans="1:6">
      <c r="A22" s="2" t="s">
        <v>60</v>
      </c>
      <c r="B22" s="2" t="s">
        <v>61</v>
      </c>
      <c r="F22" s="55" t="s">
        <v>128</v>
      </c>
    </row>
    <row r="23" spans="1:6">
      <c r="A23" s="2" t="s">
        <v>62</v>
      </c>
      <c r="B23" s="2" t="s">
        <v>63</v>
      </c>
      <c r="F23" s="55" t="s">
        <v>129</v>
      </c>
    </row>
    <row r="24" spans="1:6">
      <c r="A24" s="2" t="s">
        <v>64</v>
      </c>
      <c r="B24" s="2" t="s">
        <v>65</v>
      </c>
      <c r="F24" s="55" t="s">
        <v>130</v>
      </c>
    </row>
    <row r="25" spans="1:6">
      <c r="A25" s="2" t="s">
        <v>66</v>
      </c>
      <c r="B25" s="2" t="s">
        <v>67</v>
      </c>
      <c r="F25" s="55" t="s">
        <v>131</v>
      </c>
    </row>
    <row r="26" spans="1:6">
      <c r="A26" s="2" t="s">
        <v>68</v>
      </c>
      <c r="B26" s="2" t="s">
        <v>69</v>
      </c>
      <c r="F26" s="55" t="s">
        <v>132</v>
      </c>
    </row>
    <row r="27" spans="1:6">
      <c r="A27" s="2" t="s">
        <v>70</v>
      </c>
      <c r="B27" s="2" t="s">
        <v>71</v>
      </c>
      <c r="F27" s="55" t="s">
        <v>133</v>
      </c>
    </row>
    <row r="28" spans="1:6">
      <c r="A28" s="2" t="s">
        <v>72</v>
      </c>
      <c r="B28" s="2" t="s">
        <v>73</v>
      </c>
      <c r="F28" s="55" t="s">
        <v>134</v>
      </c>
    </row>
    <row r="29" spans="1:6">
      <c r="A29" s="2" t="s">
        <v>74</v>
      </c>
      <c r="B29" s="2" t="s">
        <v>75</v>
      </c>
      <c r="F29" s="55" t="s">
        <v>135</v>
      </c>
    </row>
    <row r="30" spans="1:6">
      <c r="A30" s="2" t="s">
        <v>76</v>
      </c>
      <c r="B30" s="2" t="s">
        <v>77</v>
      </c>
      <c r="F30" s="55" t="s">
        <v>136</v>
      </c>
    </row>
    <row r="31" spans="1:6">
      <c r="A31" s="2" t="s">
        <v>78</v>
      </c>
      <c r="B31" s="2" t="s">
        <v>79</v>
      </c>
      <c r="F31" s="55" t="s">
        <v>137</v>
      </c>
    </row>
    <row r="32" spans="1:6">
      <c r="A32" s="2" t="s">
        <v>80</v>
      </c>
      <c r="B32" s="2" t="s">
        <v>81</v>
      </c>
    </row>
    <row r="33" spans="1:2">
      <c r="A33" s="2" t="s">
        <v>82</v>
      </c>
      <c r="B33" s="2" t="s">
        <v>83</v>
      </c>
    </row>
    <row r="34" spans="1:2">
      <c r="A34" s="2" t="s">
        <v>84</v>
      </c>
      <c r="B34" s="2" t="s">
        <v>85</v>
      </c>
    </row>
    <row r="35" spans="1:2">
      <c r="A35" s="2" t="s">
        <v>86</v>
      </c>
      <c r="B35" s="2" t="s">
        <v>87</v>
      </c>
    </row>
    <row r="36" spans="1:2">
      <c r="A36" s="2" t="s">
        <v>88</v>
      </c>
      <c r="B36" s="2" t="s">
        <v>89</v>
      </c>
    </row>
    <row r="37" spans="1:2">
      <c r="A37" s="2" t="s">
        <v>90</v>
      </c>
      <c r="B37" s="2" t="s">
        <v>91</v>
      </c>
    </row>
    <row r="38" spans="1:2">
      <c r="A38" s="2" t="s">
        <v>92</v>
      </c>
      <c r="B38" s="2" t="s">
        <v>93</v>
      </c>
    </row>
    <row r="39" spans="1:2">
      <c r="A39" s="2" t="s">
        <v>94</v>
      </c>
      <c r="B39" s="2" t="s">
        <v>95</v>
      </c>
    </row>
    <row r="40" spans="1:2">
      <c r="A40" s="2" t="s">
        <v>96</v>
      </c>
      <c r="B40" s="2" t="s">
        <v>97</v>
      </c>
    </row>
    <row r="41" spans="1:2">
      <c r="A41" s="2" t="s">
        <v>98</v>
      </c>
      <c r="B41" s="2" t="s">
        <v>99</v>
      </c>
    </row>
    <row r="42" spans="1:2">
      <c r="A42" s="2" t="s">
        <v>100</v>
      </c>
      <c r="B42" s="2" t="s">
        <v>101</v>
      </c>
    </row>
    <row r="43" spans="1:2">
      <c r="A43" s="2" t="s">
        <v>102</v>
      </c>
      <c r="B43" s="2" t="s">
        <v>103</v>
      </c>
    </row>
    <row r="44" spans="1:2">
      <c r="A44" s="2" t="s">
        <v>104</v>
      </c>
    </row>
    <row r="379" spans="3:3">
      <c r="C379" s="2" t="s">
        <v>138</v>
      </c>
    </row>
  </sheetData>
  <phoneticPr fontId="12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"/>
  <sheetViews>
    <sheetView tabSelected="1" view="pageBreakPreview" zoomScaleNormal="100" zoomScaleSheetLayoutView="100" workbookViewId="0">
      <selection activeCell="E22" sqref="E22"/>
    </sheetView>
  </sheetViews>
  <sheetFormatPr defaultColWidth="9.1796875" defaultRowHeight="14.5"/>
  <cols>
    <col min="1" max="1" width="44" style="56" customWidth="1"/>
    <col min="2" max="2" width="9.1796875" style="56" customWidth="1"/>
    <col min="3" max="3" width="9.81640625" style="56" customWidth="1"/>
    <col min="4" max="5" width="9.453125" style="56" customWidth="1"/>
    <col min="6" max="6" width="10" style="56" customWidth="1"/>
    <col min="7" max="7" width="9.453125" style="56" customWidth="1"/>
    <col min="8" max="8" width="9" style="56" customWidth="1"/>
    <col min="9" max="9" width="8.7265625" style="56" customWidth="1"/>
    <col min="10" max="10" width="11.1796875" style="56" customWidth="1"/>
    <col min="11" max="11" width="9.1796875" style="56" bestFit="1" customWidth="1"/>
    <col min="12" max="12" width="9.1796875" style="56" customWidth="1"/>
    <col min="13" max="13" width="9.81640625" style="56" customWidth="1"/>
    <col min="14" max="14" width="13" style="56" customWidth="1"/>
    <col min="15" max="15" width="9.1796875" style="56" customWidth="1"/>
    <col min="16" max="16384" width="9.1796875" style="56"/>
  </cols>
  <sheetData>
    <row r="1" spans="1:14" ht="16.5">
      <c r="N1" s="84" t="s">
        <v>186</v>
      </c>
    </row>
    <row r="2" spans="1:14">
      <c r="N2" s="65" t="s">
        <v>189</v>
      </c>
    </row>
    <row r="3" spans="1:14">
      <c r="N3" s="64" t="s">
        <v>187</v>
      </c>
    </row>
    <row r="4" spans="1:14">
      <c r="N4" s="64"/>
    </row>
    <row r="6" spans="1:14">
      <c r="A6" s="83" t="s">
        <v>184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5.5">
      <c r="A7" s="59"/>
      <c r="B7" s="60" t="s">
        <v>171</v>
      </c>
      <c r="C7" s="60" t="s">
        <v>172</v>
      </c>
      <c r="D7" s="59" t="s">
        <v>173</v>
      </c>
      <c r="E7" s="59" t="s">
        <v>174</v>
      </c>
      <c r="F7" s="60" t="s">
        <v>175</v>
      </c>
      <c r="G7" s="60" t="s">
        <v>176</v>
      </c>
      <c r="H7" s="59" t="s">
        <v>177</v>
      </c>
      <c r="I7" s="59" t="s">
        <v>178</v>
      </c>
      <c r="J7" s="59" t="s">
        <v>179</v>
      </c>
      <c r="K7" s="59" t="s">
        <v>180</v>
      </c>
      <c r="L7" s="59" t="s">
        <v>181</v>
      </c>
      <c r="M7" s="59" t="s">
        <v>182</v>
      </c>
      <c r="N7" s="59" t="s">
        <v>183</v>
      </c>
    </row>
    <row r="8" spans="1:14" ht="31">
      <c r="A8" s="61" t="s">
        <v>185</v>
      </c>
      <c r="B8" s="63">
        <v>459.41879</v>
      </c>
      <c r="C8" s="63">
        <v>390.07781999999997</v>
      </c>
      <c r="D8" s="63">
        <v>418.75024999999999</v>
      </c>
      <c r="E8" s="63">
        <v>355.65316000000001</v>
      </c>
      <c r="F8" s="63">
        <v>323.79745000000003</v>
      </c>
      <c r="G8" s="63">
        <v>275.79122000000001</v>
      </c>
      <c r="H8" s="63">
        <v>293.04050000000001</v>
      </c>
      <c r="I8" s="63">
        <v>288.01371</v>
      </c>
      <c r="J8" s="63">
        <v>251.93495999999999</v>
      </c>
      <c r="K8" s="63">
        <v>302.02672999999999</v>
      </c>
      <c r="L8" s="63">
        <v>320.43648999999999</v>
      </c>
      <c r="M8" s="63">
        <v>343.48252000000002</v>
      </c>
      <c r="N8" s="62">
        <f>SUM(B8:M8)</f>
        <v>4022.4236000000005</v>
      </c>
    </row>
    <row r="9" spans="1:14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5.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</row>
    <row r="11" spans="1:14" ht="15.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1:14" ht="15.5">
      <c r="A12" s="57" t="s">
        <v>188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</row>
    <row r="13" spans="1:14" ht="15.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 ht="15.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4" ht="15.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4" ht="15.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4" ht="15.5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</sheetData>
  <mergeCells count="1">
    <mergeCell ref="A6:N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project0</vt:lpstr>
      <vt:lpstr>Справочник</vt:lpstr>
      <vt:lpstr>Объем э_энергии</vt:lpstr>
      <vt:lpstr>company_name</vt:lpstr>
      <vt:lpstr>GTM</vt:lpstr>
      <vt:lpstr>ListForSens</vt:lpstr>
      <vt:lpstr>number</vt:lpstr>
      <vt:lpstr>profile</vt:lpstr>
      <vt:lpstr>year</vt:lpstr>
      <vt:lpstr>'Объем э_энергии'!Область_печати</vt:lpstr>
    </vt:vector>
  </TitlesOfParts>
  <Company>ОАО НК "РуссНефть"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Хамидулин Саяр Гаярович</cp:lastModifiedBy>
  <cp:lastPrinted>2026-10-19T08:58:58Z</cp:lastPrinted>
  <dcterms:created xsi:type="dcterms:W3CDTF">2010-05-04T06:08:31Z</dcterms:created>
  <dcterms:modified xsi:type="dcterms:W3CDTF">2026-10-20T07:47:51Z</dcterms:modified>
</cp:coreProperties>
</file>